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S30" i="1" s="1"/>
  <c r="BG30" i="1"/>
  <c r="BF30" i="1"/>
  <c r="BE30" i="1"/>
  <c r="BD30" i="1"/>
  <c r="BH30" i="1" s="1"/>
  <c r="BI30" i="1" s="1"/>
  <c r="BC30" i="1"/>
  <c r="AZ30" i="1"/>
  <c r="AX30" i="1"/>
  <c r="AS30" i="1"/>
  <c r="AL30" i="1"/>
  <c r="AM30" i="1" s="1"/>
  <c r="AG30" i="1"/>
  <c r="AE30" i="1"/>
  <c r="G30" i="1" s="1"/>
  <c r="W30" i="1"/>
  <c r="U30" i="1" s="1"/>
  <c r="V30" i="1"/>
  <c r="N30" i="1"/>
  <c r="L30" i="1"/>
  <c r="BU29" i="1"/>
  <c r="BT29" i="1"/>
  <c r="BR29" i="1"/>
  <c r="BS29" i="1" s="1"/>
  <c r="BG29" i="1"/>
  <c r="BF29" i="1"/>
  <c r="BE29" i="1"/>
  <c r="BD29" i="1"/>
  <c r="BH29" i="1" s="1"/>
  <c r="BI29" i="1" s="1"/>
  <c r="BC29" i="1"/>
  <c r="AX29" i="1" s="1"/>
  <c r="AZ29" i="1"/>
  <c r="AS29" i="1"/>
  <c r="AM29" i="1"/>
  <c r="AL29" i="1"/>
  <c r="AG29" i="1"/>
  <c r="AE29" i="1"/>
  <c r="I29" i="1" s="1"/>
  <c r="W29" i="1"/>
  <c r="U29" i="1" s="1"/>
  <c r="V29" i="1"/>
  <c r="N29" i="1"/>
  <c r="BU28" i="1"/>
  <c r="BT28" i="1"/>
  <c r="BR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W28" i="1"/>
  <c r="V28" i="1"/>
  <c r="U28" i="1" s="1"/>
  <c r="N28" i="1"/>
  <c r="BU27" i="1"/>
  <c r="BT27" i="1"/>
  <c r="BR27" i="1"/>
  <c r="BS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V27" i="1"/>
  <c r="N27" i="1"/>
  <c r="G27" i="1"/>
  <c r="Y27" i="1" s="1"/>
  <c r="BU26" i="1"/>
  <c r="BT26" i="1"/>
  <c r="BR26" i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V26" i="1"/>
  <c r="U26" i="1" s="1"/>
  <c r="N26" i="1"/>
  <c r="BU25" i="1"/>
  <c r="BT25" i="1"/>
  <c r="BS25" i="1" s="1"/>
  <c r="BR25" i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/>
  <c r="I25" i="1" s="1"/>
  <c r="W25" i="1"/>
  <c r="V25" i="1"/>
  <c r="U25" i="1"/>
  <c r="N25" i="1"/>
  <c r="BU24" i="1"/>
  <c r="BT24" i="1"/>
  <c r="BS24" i="1" s="1"/>
  <c r="BR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W24" i="1"/>
  <c r="V24" i="1"/>
  <c r="U24" i="1" s="1"/>
  <c r="N24" i="1"/>
  <c r="BU23" i="1"/>
  <c r="BT23" i="1"/>
  <c r="BS23" i="1"/>
  <c r="AU23" i="1" s="1"/>
  <c r="AW23" i="1" s="1"/>
  <c r="BR23" i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 s="1"/>
  <c r="G23" i="1" s="1"/>
  <c r="Y23" i="1" s="1"/>
  <c r="W23" i="1"/>
  <c r="U23" i="1" s="1"/>
  <c r="V23" i="1"/>
  <c r="N23" i="1"/>
  <c r="BU22" i="1"/>
  <c r="BT22" i="1"/>
  <c r="BR22" i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/>
  <c r="I22" i="1" s="1"/>
  <c r="W22" i="1"/>
  <c r="V22" i="1"/>
  <c r="U22" i="1" s="1"/>
  <c r="N22" i="1"/>
  <c r="L22" i="1"/>
  <c r="G22" i="1"/>
  <c r="BU21" i="1"/>
  <c r="BT21" i="1"/>
  <c r="BR21" i="1"/>
  <c r="BS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I21" i="1" s="1"/>
  <c r="W21" i="1"/>
  <c r="V21" i="1"/>
  <c r="U21" i="1"/>
  <c r="N21" i="1"/>
  <c r="BU20" i="1"/>
  <c r="BT20" i="1"/>
  <c r="BR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W20" i="1"/>
  <c r="V20" i="1"/>
  <c r="U20" i="1" s="1"/>
  <c r="N20" i="1"/>
  <c r="BU19" i="1"/>
  <c r="BT19" i="1"/>
  <c r="BS19" i="1"/>
  <c r="BR19" i="1"/>
  <c r="BG19" i="1"/>
  <c r="BF19" i="1"/>
  <c r="BE19" i="1"/>
  <c r="BD19" i="1"/>
  <c r="BH19" i="1" s="1"/>
  <c r="BI19" i="1" s="1"/>
  <c r="BC19" i="1"/>
  <c r="AX19" i="1" s="1"/>
  <c r="AZ19" i="1"/>
  <c r="AU19" i="1"/>
  <c r="AW19" i="1" s="1"/>
  <c r="AS19" i="1"/>
  <c r="AL19" i="1"/>
  <c r="AM19" i="1" s="1"/>
  <c r="AG19" i="1"/>
  <c r="AE19" i="1" s="1"/>
  <c r="G19" i="1" s="1"/>
  <c r="W19" i="1"/>
  <c r="U19" i="1" s="1"/>
  <c r="V19" i="1"/>
  <c r="N19" i="1"/>
  <c r="AU21" i="1" l="1"/>
  <c r="AW21" i="1" s="1"/>
  <c r="Q21" i="1"/>
  <c r="AF26" i="1"/>
  <c r="H26" i="1"/>
  <c r="AV26" i="1" s="1"/>
  <c r="AY26" i="1" s="1"/>
  <c r="I26" i="1"/>
  <c r="G26" i="1"/>
  <c r="L26" i="1"/>
  <c r="AF24" i="1"/>
  <c r="G24" i="1"/>
  <c r="Y24" i="1" s="1"/>
  <c r="I24" i="1"/>
  <c r="L24" i="1"/>
  <c r="H24" i="1"/>
  <c r="AV24" i="1" s="1"/>
  <c r="AY24" i="1" s="1"/>
  <c r="AF20" i="1"/>
  <c r="G20" i="1"/>
  <c r="Y20" i="1" s="1"/>
  <c r="I20" i="1"/>
  <c r="H20" i="1"/>
  <c r="AV20" i="1" s="1"/>
  <c r="AY20" i="1" s="1"/>
  <c r="L20" i="1"/>
  <c r="L28" i="1"/>
  <c r="AF28" i="1"/>
  <c r="G28" i="1"/>
  <c r="Y28" i="1" s="1"/>
  <c r="I28" i="1"/>
  <c r="H28" i="1"/>
  <c r="AV28" i="1" s="1"/>
  <c r="AW29" i="1"/>
  <c r="AW25" i="1"/>
  <c r="AU25" i="1"/>
  <c r="Q25" i="1"/>
  <c r="AU29" i="1"/>
  <c r="Q29" i="1"/>
  <c r="BS28" i="1"/>
  <c r="Q19" i="1"/>
  <c r="R19" i="1" s="1"/>
  <c r="S19" i="1" s="1"/>
  <c r="BS20" i="1"/>
  <c r="AU20" i="1" s="1"/>
  <c r="AW20" i="1" s="1"/>
  <c r="H22" i="1"/>
  <c r="AV22" i="1" s="1"/>
  <c r="AY22" i="1" s="1"/>
  <c r="AF22" i="1"/>
  <c r="BS22" i="1"/>
  <c r="Q23" i="1"/>
  <c r="R23" i="1" s="1"/>
  <c r="S23" i="1" s="1"/>
  <c r="H30" i="1"/>
  <c r="AV30" i="1" s="1"/>
  <c r="AY30" i="1" s="1"/>
  <c r="U27" i="1"/>
  <c r="BS26" i="1"/>
  <c r="Q27" i="1"/>
  <c r="R27" i="1" s="1"/>
  <c r="S27" i="1" s="1"/>
  <c r="O27" i="1" s="1"/>
  <c r="M27" i="1" s="1"/>
  <c r="P27" i="1" s="1"/>
  <c r="I30" i="1"/>
  <c r="Y19" i="1"/>
  <c r="Q20" i="1"/>
  <c r="L25" i="1"/>
  <c r="H25" i="1"/>
  <c r="AV25" i="1" s="1"/>
  <c r="AY25" i="1" s="1"/>
  <c r="G25" i="1"/>
  <c r="AF25" i="1"/>
  <c r="AU26" i="1"/>
  <c r="AW26" i="1" s="1"/>
  <c r="Q26" i="1"/>
  <c r="L29" i="1"/>
  <c r="H29" i="1"/>
  <c r="AV29" i="1" s="1"/>
  <c r="AY29" i="1" s="1"/>
  <c r="G29" i="1"/>
  <c r="R29" i="1" s="1"/>
  <c r="S29" i="1" s="1"/>
  <c r="AF29" i="1"/>
  <c r="Y30" i="1"/>
  <c r="AU30" i="1"/>
  <c r="AW30" i="1" s="1"/>
  <c r="Q30" i="1"/>
  <c r="R21" i="1"/>
  <c r="S21" i="1" s="1"/>
  <c r="AF23" i="1"/>
  <c r="I23" i="1"/>
  <c r="L23" i="1"/>
  <c r="H23" i="1"/>
  <c r="AV23" i="1" s="1"/>
  <c r="AY23" i="1" s="1"/>
  <c r="Q24" i="1"/>
  <c r="AU24" i="1"/>
  <c r="AW24" i="1" s="1"/>
  <c r="AF19" i="1"/>
  <c r="I19" i="1"/>
  <c r="L19" i="1"/>
  <c r="H19" i="1"/>
  <c r="AV19" i="1" s="1"/>
  <c r="AY19" i="1" s="1"/>
  <c r="L21" i="1"/>
  <c r="H21" i="1"/>
  <c r="AV21" i="1" s="1"/>
  <c r="AY21" i="1" s="1"/>
  <c r="G21" i="1"/>
  <c r="AF21" i="1"/>
  <c r="AU22" i="1"/>
  <c r="AW22" i="1" s="1"/>
  <c r="Q22" i="1"/>
  <c r="R25" i="1"/>
  <c r="S25" i="1" s="1"/>
  <c r="AF27" i="1"/>
  <c r="I27" i="1"/>
  <c r="L27" i="1"/>
  <c r="H27" i="1"/>
  <c r="AV27" i="1" s="1"/>
  <c r="AY27" i="1" s="1"/>
  <c r="Q28" i="1"/>
  <c r="AU28" i="1"/>
  <c r="AW28" i="1" s="1"/>
  <c r="Y22" i="1"/>
  <c r="Y26" i="1"/>
  <c r="AF30" i="1"/>
  <c r="O19" i="1" l="1"/>
  <c r="M19" i="1" s="1"/>
  <c r="P19" i="1" s="1"/>
  <c r="J19" i="1" s="1"/>
  <c r="K19" i="1" s="1"/>
  <c r="Z19" i="1"/>
  <c r="AY28" i="1"/>
  <c r="T29" i="1"/>
  <c r="X29" i="1" s="1"/>
  <c r="AA29" i="1"/>
  <c r="Z29" i="1"/>
  <c r="R28" i="1"/>
  <c r="S28" i="1" s="1"/>
  <c r="J27" i="1"/>
  <c r="K27" i="1" s="1"/>
  <c r="Z27" i="1"/>
  <c r="T27" i="1"/>
  <c r="X27" i="1" s="1"/>
  <c r="AA27" i="1"/>
  <c r="R22" i="1"/>
  <c r="S22" i="1" s="1"/>
  <c r="R24" i="1"/>
  <c r="S24" i="1" s="1"/>
  <c r="Z23" i="1"/>
  <c r="T23" i="1"/>
  <c r="X23" i="1" s="1"/>
  <c r="AA23" i="1"/>
  <c r="AB23" i="1" s="1"/>
  <c r="T21" i="1"/>
  <c r="X21" i="1" s="1"/>
  <c r="AA21" i="1"/>
  <c r="Z21" i="1"/>
  <c r="T19" i="1"/>
  <c r="X19" i="1" s="1"/>
  <c r="AA19" i="1"/>
  <c r="AB19" i="1" s="1"/>
  <c r="O23" i="1"/>
  <c r="M23" i="1" s="1"/>
  <c r="P23" i="1" s="1"/>
  <c r="J23" i="1" s="1"/>
  <c r="K23" i="1" s="1"/>
  <c r="R20" i="1"/>
  <c r="S20" i="1" s="1"/>
  <c r="O29" i="1"/>
  <c r="M29" i="1" s="1"/>
  <c r="P29" i="1" s="1"/>
  <c r="J29" i="1" s="1"/>
  <c r="K29" i="1" s="1"/>
  <c r="Y29" i="1"/>
  <c r="R26" i="1"/>
  <c r="S26" i="1" s="1"/>
  <c r="T25" i="1"/>
  <c r="X25" i="1" s="1"/>
  <c r="AA25" i="1"/>
  <c r="AB25" i="1" s="1"/>
  <c r="Z25" i="1"/>
  <c r="O21" i="1"/>
  <c r="M21" i="1" s="1"/>
  <c r="P21" i="1" s="1"/>
  <c r="J21" i="1" s="1"/>
  <c r="K21" i="1" s="1"/>
  <c r="Y21" i="1"/>
  <c r="R30" i="1"/>
  <c r="S30" i="1" s="1"/>
  <c r="O25" i="1"/>
  <c r="M25" i="1" s="1"/>
  <c r="P25" i="1" s="1"/>
  <c r="J25" i="1" s="1"/>
  <c r="K25" i="1" s="1"/>
  <c r="Y25" i="1"/>
  <c r="AB27" i="1" l="1"/>
  <c r="T20" i="1"/>
  <c r="X20" i="1" s="1"/>
  <c r="AA20" i="1"/>
  <c r="Z20" i="1"/>
  <c r="O20" i="1"/>
  <c r="M20" i="1" s="1"/>
  <c r="P20" i="1" s="1"/>
  <c r="J20" i="1" s="1"/>
  <c r="K20" i="1" s="1"/>
  <c r="AA26" i="1"/>
  <c r="Z26" i="1"/>
  <c r="T26" i="1"/>
  <c r="X26" i="1" s="1"/>
  <c r="O26" i="1"/>
  <c r="M26" i="1" s="1"/>
  <c r="P26" i="1" s="1"/>
  <c r="J26" i="1" s="1"/>
  <c r="K26" i="1" s="1"/>
  <c r="AA30" i="1"/>
  <c r="Z30" i="1"/>
  <c r="T30" i="1"/>
  <c r="X30" i="1" s="1"/>
  <c r="O30" i="1"/>
  <c r="M30" i="1" s="1"/>
  <c r="P30" i="1" s="1"/>
  <c r="J30" i="1" s="1"/>
  <c r="K30" i="1" s="1"/>
  <c r="AB21" i="1"/>
  <c r="AA22" i="1"/>
  <c r="Z22" i="1"/>
  <c r="T22" i="1"/>
  <c r="X22" i="1" s="1"/>
  <c r="O22" i="1"/>
  <c r="M22" i="1" s="1"/>
  <c r="P22" i="1" s="1"/>
  <c r="J22" i="1" s="1"/>
  <c r="K22" i="1" s="1"/>
  <c r="AB29" i="1"/>
  <c r="T24" i="1"/>
  <c r="X24" i="1" s="1"/>
  <c r="AA24" i="1"/>
  <c r="AB24" i="1" s="1"/>
  <c r="O24" i="1"/>
  <c r="M24" i="1" s="1"/>
  <c r="P24" i="1" s="1"/>
  <c r="J24" i="1" s="1"/>
  <c r="K24" i="1" s="1"/>
  <c r="Z24" i="1"/>
  <c r="T28" i="1"/>
  <c r="X28" i="1" s="1"/>
  <c r="AA28" i="1"/>
  <c r="AB28" i="1" s="1"/>
  <c r="Z28" i="1"/>
  <c r="O28" i="1"/>
  <c r="M28" i="1" s="1"/>
  <c r="P28" i="1" s="1"/>
  <c r="J28" i="1" s="1"/>
  <c r="K28" i="1" s="1"/>
  <c r="AB30" i="1" l="1"/>
  <c r="AB22" i="1"/>
  <c r="AB20" i="1"/>
  <c r="AB26" i="1"/>
</calcChain>
</file>

<file path=xl/sharedStrings.xml><?xml version="1.0" encoding="utf-8"?>
<sst xmlns="http://schemas.openxmlformats.org/spreadsheetml/2006/main" count="677" uniqueCount="361">
  <si>
    <t>File opened</t>
  </si>
  <si>
    <t>2020-09-09 07:38:18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</si>
  <si>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</si>
  <si>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</si>
  <si>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</si>
  <si>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</si>
  <si>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</si>
  <si>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</si>
  <si>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</si>
  <si>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</si>
  <si>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</si>
  <si>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</si>
  <si>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</si>
  <si>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{"h2obspan2b": "0.102276", "co2aspan2a": "0.192577", "flowbzero": "0.29228", "h2oaspanconc2": "0", "co2aspan1": "0.965871", "oxygen": "21", "ssb_ref": "38583.5", "co2bspan2a": "0.193642", "h2obspan1": "1.0322", "h2oaspan2": "0", "co2aspanconc1": "993", "co2aspan2": "-0.0272619", "co2azero": "0.929293", "chamberpressurezero": "2.6448", "h2obzero": "1.00493", "tbzero": "0.0729084", "co2bspanconc1": "993", "co2aspan2b": "0.184993", "h2oaspan2a": "0.0983196", "h2obspanconc1": "19.41", "flowmeterzero": "1.00721", "h2oaspanconc1": "19.41", "h2obspan2": "0", "co2bspan2b": "0.185009", "h2obspan2a": "0.099086", "co2bspan1": "0.960927", "flowazero": "0.31688", "h2oaspan1": "1.04034", "co2aspanconc2": "298.9", "h2oaspan2b": "0.102286", "h2oazero": "1.03379", "tazero": "0.0108032", "co2bspanconc2": "298.9", "co2bspan2": "-0.0284272", "co2bzero": "0.931309", "ssa_ref": "40350.2", "h2obspanconc2": "0"}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</si>
  <si>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</si>
  <si>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</si>
  <si>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</si>
  <si>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</si>
  <si>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</si>
  <si>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</si>
  <si>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</si>
  <si>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</si>
  <si>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</si>
  <si>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07:38:18</t>
  </si>
  <si>
    <t>Stability Definition:	H2O_r (Meas): Slp&lt;0.5 Per=20	CO2_r (Meas): Slp&lt;0.1 Per=20	CO2_s (Meas): Slp&lt;1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</si>
  <si>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</si>
  <si>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</si>
  <si>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</si>
  <si>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</si>
  <si>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</si>
  <si>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</si>
  <si>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</si>
  <si>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</si>
  <si>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</si>
  <si>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</si>
  <si>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</si>
  <si>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</si>
  <si>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</si>
  <si>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</si>
  <si>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</si>
  <si>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</si>
  <si>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</si>
  <si>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</si>
  <si>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</si>
  <si>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</si>
  <si>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</si>
  <si>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</si>
  <si>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</si>
  <si>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</si>
  <si>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</si>
  <si>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</si>
  <si>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</si>
  <si>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</si>
  <si>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</si>
  <si>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</si>
  <si>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</si>
  <si>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</si>
  <si>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</si>
  <si>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</si>
  <si>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</si>
  <si>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</si>
  <si>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</si>
  <si>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</si>
  <si>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</si>
  <si>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</si>
  <si>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</si>
  <si>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</si>
  <si>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</si>
  <si>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</si>
  <si>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</si>
  <si>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</si>
  <si>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</si>
  <si>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</si>
  <si>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</si>
  <si>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</si>
  <si>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</si>
  <si>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</si>
  <si>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</si>
  <si>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</si>
  <si>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</si>
  <si>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</si>
  <si>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</si>
  <si>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</si>
  <si>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</si>
  <si>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</si>
  <si>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</si>
  <si>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</si>
  <si>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</si>
  <si>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</si>
  <si>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</si>
  <si>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</si>
  <si>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</si>
  <si>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</si>
  <si>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</si>
  <si>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</si>
  <si>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</si>
  <si>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</si>
  <si>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</si>
  <si>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</si>
  <si>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</si>
  <si>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</si>
  <si>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</si>
  <si>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</si>
  <si>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</si>
  <si>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</si>
  <si>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</si>
  <si>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</si>
  <si>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</si>
  <si>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</si>
  <si>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</si>
  <si>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</si>
  <si>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</si>
  <si>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</si>
  <si>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</si>
  <si>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</si>
  <si>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</si>
  <si>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</si>
  <si>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</si>
  <si>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</si>
  <si>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</si>
  <si>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</si>
  <si>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</si>
  <si>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</si>
  <si>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</si>
  <si>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</si>
  <si>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</si>
  <si>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</si>
  <si>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</si>
  <si>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</si>
  <si>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</si>
  <si>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</si>
  <si>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</si>
  <si>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</si>
  <si>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</si>
  <si>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</si>
  <si>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</si>
  <si>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</si>
  <si>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</si>
  <si>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</si>
  <si>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</si>
  <si>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</si>
  <si>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</si>
  <si>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</si>
  <si>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</si>
  <si>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</si>
  <si>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</si>
  <si>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</si>
  <si>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</si>
  <si>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</si>
  <si>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</si>
  <si>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</si>
  <si>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</si>
  <si>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</si>
  <si>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</si>
  <si>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</si>
  <si>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</si>
  <si>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</si>
  <si>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</si>
  <si>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</si>
  <si>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</si>
  <si>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</si>
  <si>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</si>
  <si>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</si>
  <si>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</si>
  <si>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</si>
  <si>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</si>
  <si>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</si>
  <si>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</si>
  <si>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</si>
  <si>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</si>
  <si>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</si>
  <si>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</si>
  <si>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</si>
  <si>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</si>
  <si>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</si>
  <si>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</si>
  <si>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</si>
  <si>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</si>
  <si>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</si>
  <si>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</si>
  <si>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</si>
  <si>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</si>
  <si>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</si>
  <si>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</si>
  <si>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</si>
  <si>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</si>
  <si>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</si>
  <si>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</si>
  <si>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</si>
  <si>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</si>
  <si>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</si>
  <si>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</si>
  <si>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</si>
  <si>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</si>
  <si>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</si>
  <si>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</si>
  <si>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</si>
  <si>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</si>
  <si>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</si>
  <si>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</si>
  <si>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</si>
  <si>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</si>
  <si>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</si>
  <si>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</si>
  <si>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</si>
  <si>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</si>
  <si>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</si>
  <si>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</si>
  <si>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</si>
  <si>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</si>
  <si>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</si>
  <si>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</si>
  <si>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</si>
  <si>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</si>
  <si>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</si>
  <si>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</si>
  <si>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</si>
  <si>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</si>
  <si>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</si>
  <si>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</si>
  <si>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</si>
  <si>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</si>
  <si>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</si>
  <si>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</si>
  <si>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</si>
  <si>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</si>
  <si>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</si>
  <si>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</si>
  <si>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</si>
  <si>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</si>
  <si>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</si>
  <si>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</si>
  <si>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</si>
  <si>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</si>
  <si>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</si>
  <si>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</si>
  <si>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</si>
  <si>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</si>
  <si>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</si>
  <si>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</si>
  <si>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</si>
  <si>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</si>
  <si>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</si>
  <si>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</si>
  <si>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</si>
  <si>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</si>
  <si>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</si>
  <si>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</si>
  <si>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</si>
  <si>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</si>
  <si>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</si>
  <si>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</si>
  <si>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</si>
  <si>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</si>
  <si>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</si>
  <si>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</si>
  <si>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</si>
  <si>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</si>
  <si>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</si>
  <si>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</si>
  <si>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</si>
  <si>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</si>
  <si>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</si>
  <si>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</si>
  <si>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</si>
  <si>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</si>
  <si>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</si>
  <si>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</si>
  <si>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</si>
  <si>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</si>
  <si>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</si>
  <si>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</si>
  <si>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</si>
  <si>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</si>
  <si>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</si>
  <si>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</si>
  <si>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</si>
  <si>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</si>
  <si>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</si>
  <si>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</si>
  <si>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</si>
  <si>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</si>
  <si>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</si>
  <si>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</si>
  <si>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</si>
  <si>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</si>
  <si>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</si>
  <si>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</si>
  <si>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</si>
  <si>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</si>
  <si>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</si>
  <si>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</si>
  <si>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</si>
  <si>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</si>
  <si>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</si>
  <si>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</si>
  <si>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</si>
  <si>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</si>
  <si>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MPF-1567-20200908-17_11_47</t>
  </si>
  <si>
    <t>0: Broadleaf</t>
  </si>
  <si>
    <t>4/4</t>
  </si>
  <si>
    <t>20200909 08:15:40</t>
  </si>
  <si>
    <t>08:15:40</t>
  </si>
  <si>
    <t>MPF-1570-20200909-08_15_25</t>
  </si>
  <si>
    <t>DARK-1571-20200909-08_15_27</t>
  </si>
  <si>
    <t>08:15:09</t>
  </si>
  <si>
    <t>20200909 08:17:09</t>
  </si>
  <si>
    <t>08:17:09</t>
  </si>
  <si>
    <t>MPF-1572-20200909-08_16_54</t>
  </si>
  <si>
    <t>DARK-1573-20200909-08_16_56</t>
  </si>
  <si>
    <t>08:16:39</t>
  </si>
  <si>
    <t>20200909 08:18:31</t>
  </si>
  <si>
    <t>08:18:31</t>
  </si>
  <si>
    <t>MPF-1574-20200909-08_18_16</t>
  </si>
  <si>
    <t>DARK-1575-20200909-08_18_18</t>
  </si>
  <si>
    <t>08:18:05</t>
  </si>
  <si>
    <t>20200909 08:19:55</t>
  </si>
  <si>
    <t>08:19:55</t>
  </si>
  <si>
    <t>MPF-1576-20200909-08_19_40</t>
  </si>
  <si>
    <t>DARK-1577-20200909-08_19_42</t>
  </si>
  <si>
    <t>08:19:28</t>
  </si>
  <si>
    <t>20200909 08:21:20</t>
  </si>
  <si>
    <t>08:21:20</t>
  </si>
  <si>
    <t>MPF-1578-20200909-08_21_05</t>
  </si>
  <si>
    <t>DARK-1579-20200909-08_21_07</t>
  </si>
  <si>
    <t>08:20:54</t>
  </si>
  <si>
    <t>20200909 08:22:45</t>
  </si>
  <si>
    <t>08:22:45</t>
  </si>
  <si>
    <t>MPF-1580-20200909-08_22_30</t>
  </si>
  <si>
    <t>DARK-1581-20200909-08_22_32</t>
  </si>
  <si>
    <t>08:22:19</t>
  </si>
  <si>
    <t>20200909 08:24:08</t>
  </si>
  <si>
    <t>08:24:08</t>
  </si>
  <si>
    <t>MPF-1582-20200909-08_23_53</t>
  </si>
  <si>
    <t>DARK-1583-20200909-08_23_55</t>
  </si>
  <si>
    <t>08:23:41</t>
  </si>
  <si>
    <t>20200909 08:25:29</t>
  </si>
  <si>
    <t>08:25:29</t>
  </si>
  <si>
    <t>MPF-1584-20200909-08_25_14</t>
  </si>
  <si>
    <t>DARK-1585-20200909-08_25_16</t>
  </si>
  <si>
    <t>08:25:03</t>
  </si>
  <si>
    <t>20200909 08:26:50</t>
  </si>
  <si>
    <t>08:26:50</t>
  </si>
  <si>
    <t>MPF-1586-20200909-08_26_35</t>
  </si>
  <si>
    <t>DARK-1587-20200909-08_26_37</t>
  </si>
  <si>
    <t>08:26:23</t>
  </si>
  <si>
    <t>20200909 08:28:11</t>
  </si>
  <si>
    <t>08:28:11</t>
  </si>
  <si>
    <t>MPF-1588-20200909-08_27_56</t>
  </si>
  <si>
    <t>DARK-1589-20200909-08_27_58</t>
  </si>
  <si>
    <t>08:27:42</t>
  </si>
  <si>
    <t>20200909 08:29:28</t>
  </si>
  <si>
    <t>08:29:28</t>
  </si>
  <si>
    <t>MPF-1590-20200909-08_29_13</t>
  </si>
  <si>
    <t>-</t>
  </si>
  <si>
    <t>08:29:03</t>
  </si>
  <si>
    <t>20200909 09:01:00</t>
  </si>
  <si>
    <t>09:01:00</t>
  </si>
  <si>
    <t>MPF-1591-20200909-09_00_45</t>
  </si>
  <si>
    <t>09:01:18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</si>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</sst>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Z11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360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1599657340.5</v>
      </c>
      <c r="C19">
        <v>2168.9000000953702</v>
      </c>
      <c r="D19" t="s">
        <v>301</v>
      </c>
      <c r="E19" t="s">
        <v>302</v>
      </c>
      <c r="F19">
        <v>1599657340.5</v>
      </c>
      <c r="G19">
        <f t="shared" ref="G19:G30" si="0">CF19*AE19*(CB19-CC19)/(100*BV19*(1000-AE19*CB19))</f>
        <v>2.6451069772459542E-3</v>
      </c>
      <c r="H19">
        <f t="shared" ref="H19:H30" si="1">CF19*AE19*(CA19-BZ19*(1000-AE19*CC19)/(1000-AE19*CB19))/(100*BV19)</f>
        <v>19.287237601458056</v>
      </c>
      <c r="I19">
        <f t="shared" ref="I19:I30" si="2">BZ19 - IF(AE19&gt;1, H19*BV19*100/(AG19*CN19), 0)</f>
        <v>375.62700000000001</v>
      </c>
      <c r="J19">
        <f t="shared" ref="J19:J30" si="3">((P19-G19/2)*I19-H19)/(P19+G19/2)</f>
        <v>244.42393918804711</v>
      </c>
      <c r="K19">
        <f t="shared" ref="K19:K30" si="4">J19*(CG19+CH19)/1000</f>
        <v>24.954481136470928</v>
      </c>
      <c r="L19">
        <f t="shared" ref="L19:L30" si="5">(BZ19 - IF(AE19&gt;1, H19*BV19*100/(AG19*CN19), 0))*(CG19+CH19)/1000</f>
        <v>38.349667863906006</v>
      </c>
      <c r="M19">
        <f t="shared" ref="M19:M30" si="6">2/((1/O19-1/N19)+SIGN(O19)*SQRT((1/O19-1/N19)*(1/O19-1/N19) + 4*BW19/((BW19+1)*(BW19+1))*(2*1/O19*1/N19-1/N19*1/N19)))</f>
        <v>0.2552180649009379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2.9636469664205287</v>
      </c>
      <c r="O19">
        <f t="shared" ref="O19:O30" si="8">G19*(1000-(1000*0.61365*EXP(17.502*S19/(240.97+S19))/(CG19+CH19)+CB19)/2)/(1000*0.61365*EXP(17.502*S19/(240.97+S19))/(CG19+CH19)-CB19)</f>
        <v>0.24360633006594201</v>
      </c>
      <c r="P19">
        <f t="shared" ref="P19:P30" si="9">1/((BW19+1)/(M19/1.6)+1/(N19/1.37)) + BW19/((BW19+1)/(M19/1.6) + BW19/(N19/1.37))</f>
        <v>0.15325319401674614</v>
      </c>
      <c r="Q19">
        <f t="shared" ref="Q19:Q30" si="10">(BS19*BU19)</f>
        <v>209.73352086459937</v>
      </c>
      <c r="R19">
        <f t="shared" ref="R19:R30" si="11">(CI19+(Q19+2*0.95*0.0000000567*(((CI19+$B$9)+273)^4-(CI19+273)^4)-44100*G19)/(1.84*29.3*N19+8*0.95*0.0000000567*(CI19+273)^3))</f>
        <v>25.040364210199783</v>
      </c>
      <c r="S19">
        <f t="shared" ref="S19:S30" si="12">($C$9*CJ19+$D$9*CK19+$E$9*R19)</f>
        <v>24.303000000000001</v>
      </c>
      <c r="T19">
        <f t="shared" ref="T19:T30" si="13">0.61365*EXP(17.502*S19/(240.97+S19))</f>
        <v>3.0499222993485757</v>
      </c>
      <c r="U19">
        <f t="shared" ref="U19:U30" si="14">(V19/W19*100)</f>
        <v>63.802855998098082</v>
      </c>
      <c r="V19">
        <f t="shared" ref="V19:V30" si="15">CB19*(CG19+CH19)/1000</f>
        <v>1.9686075035038</v>
      </c>
      <c r="W19">
        <f t="shared" ref="W19:W30" si="16">0.61365*EXP(17.502*CI19/(240.97+CI19))</f>
        <v>3.0854535783828902</v>
      </c>
      <c r="X19">
        <f t="shared" ref="X19:X30" si="17">(T19-CB19*(CG19+CH19)/1000)</f>
        <v>1.0813147958447757</v>
      </c>
      <c r="Y19">
        <f t="shared" ref="Y19:Y30" si="18">(-G19*44100)</f>
        <v>-116.64921769654659</v>
      </c>
      <c r="Z19">
        <f t="shared" ref="Z19:Z30" si="19">2*29.3*N19*0.92*(CI19-S19)</f>
        <v>30.900704558058607</v>
      </c>
      <c r="AA19">
        <f t="shared" ref="AA19:AA30" si="20">2*0.95*0.0000000567*(((CI19+$B$9)+273)^4-(S19+273)^4)</f>
        <v>2.1921725996225927</v>
      </c>
      <c r="AB19">
        <f t="shared" ref="AB19:AB30" si="21">Q19+AA19+Y19+Z19</f>
        <v>126.17718032573397</v>
      </c>
      <c r="AC19">
        <v>2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54366.377562048481</v>
      </c>
      <c r="AH19" t="s">
        <v>298</v>
      </c>
      <c r="AI19">
        <v>10347.6</v>
      </c>
      <c r="AJ19">
        <v>802.26769230769196</v>
      </c>
      <c r="AK19">
        <v>3215.74</v>
      </c>
      <c r="AL19">
        <f t="shared" ref="AL19:AL30" si="25">AK19-AJ19</f>
        <v>2413.4723076923078</v>
      </c>
      <c r="AM19">
        <f t="shared" ref="AM19:AM30" si="26">AL19/AK19</f>
        <v>0.75051848336380056</v>
      </c>
      <c r="AN19">
        <v>-1.3892863226467</v>
      </c>
      <c r="AO19" t="s">
        <v>303</v>
      </c>
      <c r="AP19">
        <v>10354.799999999999</v>
      </c>
      <c r="AQ19">
        <v>896.04804000000001</v>
      </c>
      <c r="AR19">
        <v>1237.3499999999999</v>
      </c>
      <c r="AS19">
        <f t="shared" ref="AS19:AS30" si="27">1-AQ19/AR19</f>
        <v>0.27583299793914406</v>
      </c>
      <c r="AT19">
        <v>0.5</v>
      </c>
      <c r="AU19">
        <f t="shared" ref="AU19:AU30" si="28">BS19</f>
        <v>1093.2038989627945</v>
      </c>
      <c r="AV19">
        <f t="shared" ref="AV19:AV30" si="29">H19</f>
        <v>19.287237601458056</v>
      </c>
      <c r="AW19">
        <f t="shared" ref="AW19:AW30" si="30">AS19*AT19*AU19</f>
        <v>150.77085440483438</v>
      </c>
      <c r="AX19">
        <f t="shared" ref="AX19:AX30" si="31">BC19/AR19</f>
        <v>0.48775205075362665</v>
      </c>
      <c r="AY19">
        <f t="shared" ref="AY19:AY30" si="32">(AV19-AN19)/AU19</f>
        <v>1.8913693908082604E-2</v>
      </c>
      <c r="AZ19">
        <f t="shared" ref="AZ19:AZ30" si="33">(AK19-AR19)/AR19</f>
        <v>1.598892795086273</v>
      </c>
      <c r="BA19" t="s">
        <v>304</v>
      </c>
      <c r="BB19">
        <v>633.83000000000004</v>
      </c>
      <c r="BC19">
        <f t="shared" ref="BC19:BC30" si="34">AR19-BB19</f>
        <v>603.51999999999987</v>
      </c>
      <c r="BD19">
        <f t="shared" ref="BD19:BD30" si="35">(AR19-AQ19)/(AR19-BB19)</f>
        <v>0.56551888918345705</v>
      </c>
      <c r="BE19">
        <f t="shared" ref="BE19:BE30" si="36">(AK19-AR19)/(AK19-BB19)</f>
        <v>0.76625056644112299</v>
      </c>
      <c r="BF19">
        <f t="shared" ref="BF19:BF30" si="37">(AR19-AQ19)/(AR19-AJ19)</f>
        <v>0.78445377797658022</v>
      </c>
      <c r="BG19">
        <f t="shared" ref="BG19:BG30" si="38">(AK19-AR19)/(AK19-AJ19)</f>
        <v>0.81972765699212802</v>
      </c>
      <c r="BH19">
        <f t="shared" ref="BH19:BH30" si="39">(BD19*BB19/AQ19)</f>
        <v>0.40002636190259461</v>
      </c>
      <c r="BI19">
        <f t="shared" ref="BI19:BI30" si="40">(1-BH19)</f>
        <v>0.59997363809740545</v>
      </c>
      <c r="BJ19">
        <v>1570</v>
      </c>
      <c r="BK19">
        <v>300</v>
      </c>
      <c r="BL19">
        <v>300</v>
      </c>
      <c r="BM19">
        <v>300</v>
      </c>
      <c r="BN19">
        <v>10354.799999999999</v>
      </c>
      <c r="BO19">
        <v>1183.04</v>
      </c>
      <c r="BP19">
        <v>-7.47951E-3</v>
      </c>
      <c r="BQ19">
        <v>2.68</v>
      </c>
      <c r="BR19">
        <f t="shared" ref="BR19:BR30" si="41">$B$13*CO19+$C$13*CP19+$F$13*CQ19*(1-CT19)</f>
        <v>1300</v>
      </c>
      <c r="BS19">
        <f t="shared" ref="BS19:BS30" si="42">BR19*BT19</f>
        <v>1093.2038989627945</v>
      </c>
      <c r="BT19">
        <f t="shared" ref="BT19:BT30" si="43">($B$13*$D$11+$C$13*$D$11+$F$13*((DD19+CV19)/MAX(DD19+CV19+DE19, 0.1)*$I$11+DE19/MAX(DD19+CV19+DE19, 0.1)*$J$11))/($B$13+$C$13+$F$13)</f>
        <v>0.84092607612522652</v>
      </c>
      <c r="BU19">
        <f t="shared" ref="BU19:BU30" si="44">($B$13*$K$11+$C$13*$K$11+$F$13*((DD19+CV19)/MAX(DD19+CV19+DE19, 0.1)*$P$11+DE19/MAX(DD19+CV19+DE19, 0.1)*$Q$11))/($B$13+$C$13+$F$13)</f>
        <v>0.19185215225045343</v>
      </c>
      <c r="BV19">
        <v>6</v>
      </c>
      <c r="BW19">
        <v>0.5</v>
      </c>
      <c r="BX19" t="s">
        <v>299</v>
      </c>
      <c r="BY19">
        <v>1599657340.5</v>
      </c>
      <c r="BZ19">
        <v>375.62700000000001</v>
      </c>
      <c r="CA19">
        <v>399.96300000000002</v>
      </c>
      <c r="CB19">
        <v>19.2821</v>
      </c>
      <c r="CC19">
        <v>16.1693</v>
      </c>
      <c r="CD19">
        <v>377.77</v>
      </c>
      <c r="CE19">
        <v>19.368500000000001</v>
      </c>
      <c r="CF19">
        <v>500.02</v>
      </c>
      <c r="CG19">
        <v>101.995</v>
      </c>
      <c r="CH19">
        <v>0.100078</v>
      </c>
      <c r="CI19">
        <v>24.496400000000001</v>
      </c>
      <c r="CJ19">
        <v>24.303000000000001</v>
      </c>
      <c r="CK19">
        <v>999.9</v>
      </c>
      <c r="CL19">
        <v>0</v>
      </c>
      <c r="CM19">
        <v>0</v>
      </c>
      <c r="CN19">
        <v>9996.25</v>
      </c>
      <c r="CO19">
        <v>0</v>
      </c>
      <c r="CP19">
        <v>1.5289399999999999E-3</v>
      </c>
      <c r="CQ19">
        <v>1300</v>
      </c>
      <c r="CR19">
        <v>0.96901000000000004</v>
      </c>
      <c r="CS19">
        <v>3.0990299999999998E-2</v>
      </c>
      <c r="CT19">
        <v>0</v>
      </c>
      <c r="CU19">
        <v>896.28499999999997</v>
      </c>
      <c r="CV19">
        <v>5.0011200000000002</v>
      </c>
      <c r="CW19">
        <v>11593.9</v>
      </c>
      <c r="CX19">
        <v>12848.6</v>
      </c>
      <c r="CY19">
        <v>38.875</v>
      </c>
      <c r="CZ19">
        <v>41.311999999999998</v>
      </c>
      <c r="DA19">
        <v>40.186999999999998</v>
      </c>
      <c r="DB19">
        <v>40.686999999999998</v>
      </c>
      <c r="DC19">
        <v>40.5</v>
      </c>
      <c r="DD19">
        <v>1254.8699999999999</v>
      </c>
      <c r="DE19">
        <v>40.130000000000003</v>
      </c>
      <c r="DF19">
        <v>0</v>
      </c>
      <c r="DG19">
        <v>2168.7000000476801</v>
      </c>
      <c r="DH19">
        <v>0</v>
      </c>
      <c r="DI19">
        <v>896.04804000000001</v>
      </c>
      <c r="DJ19">
        <v>0.75976923920038897</v>
      </c>
      <c r="DK19">
        <v>1.3769230738328799</v>
      </c>
      <c r="DL19">
        <v>11593.868</v>
      </c>
      <c r="DM19">
        <v>15</v>
      </c>
      <c r="DN19">
        <v>1599657309.5</v>
      </c>
      <c r="DO19" t="s">
        <v>305</v>
      </c>
      <c r="DP19">
        <v>1599657303.5</v>
      </c>
      <c r="DQ19">
        <v>1599657309.5</v>
      </c>
      <c r="DR19">
        <v>3</v>
      </c>
      <c r="DS19">
        <v>-0.23899999999999999</v>
      </c>
      <c r="DT19">
        <v>-0.02</v>
      </c>
      <c r="DU19">
        <v>-2.1419999999999999</v>
      </c>
      <c r="DV19">
        <v>-8.5999999999999993E-2</v>
      </c>
      <c r="DW19">
        <v>400</v>
      </c>
      <c r="DX19">
        <v>16</v>
      </c>
      <c r="DY19">
        <v>0.1</v>
      </c>
      <c r="DZ19">
        <v>0.03</v>
      </c>
      <c r="EA19">
        <v>399.980975609756</v>
      </c>
      <c r="EB19">
        <v>4.7560975610186899E-2</v>
      </c>
      <c r="EC19">
        <v>3.5210508274107197E-2</v>
      </c>
      <c r="ED19">
        <v>1</v>
      </c>
      <c r="EE19">
        <v>375.636219512195</v>
      </c>
      <c r="EF19">
        <v>1.3128919859631299E-2</v>
      </c>
      <c r="EG19">
        <v>1.29096526471255E-2</v>
      </c>
      <c r="EH19">
        <v>1</v>
      </c>
      <c r="EI19">
        <v>16.163953658536599</v>
      </c>
      <c r="EJ19">
        <v>3.2767944250877798E-2</v>
      </c>
      <c r="EK19">
        <v>3.3367208644574098E-3</v>
      </c>
      <c r="EL19">
        <v>1</v>
      </c>
      <c r="EM19">
        <v>19.272958536585399</v>
      </c>
      <c r="EN19">
        <v>5.8137282229936499E-2</v>
      </c>
      <c r="EO19">
        <v>5.8191850745260097E-3</v>
      </c>
      <c r="EP19">
        <v>1</v>
      </c>
      <c r="EQ19">
        <v>4</v>
      </c>
      <c r="ER19">
        <v>4</v>
      </c>
      <c r="ES19" t="s">
        <v>300</v>
      </c>
      <c r="ET19">
        <v>100</v>
      </c>
      <c r="EU19">
        <v>100</v>
      </c>
      <c r="EV19">
        <v>-2.1429999999999998</v>
      </c>
      <c r="EW19">
        <v>-8.6400000000000005E-2</v>
      </c>
      <c r="EX19">
        <v>-2.1421904761904802</v>
      </c>
      <c r="EY19">
        <v>0</v>
      </c>
      <c r="EZ19">
        <v>0</v>
      </c>
      <c r="FA19">
        <v>0</v>
      </c>
      <c r="FB19">
        <v>-8.6447619047614693E-2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0.6</v>
      </c>
      <c r="FK19">
        <v>0.5</v>
      </c>
      <c r="FL19">
        <v>2</v>
      </c>
      <c r="FM19">
        <v>499.30599999999998</v>
      </c>
      <c r="FN19">
        <v>530.88800000000003</v>
      </c>
      <c r="FO19">
        <v>21.759799999999998</v>
      </c>
      <c r="FP19">
        <v>24.738499999999998</v>
      </c>
      <c r="FQ19">
        <v>30.0001</v>
      </c>
      <c r="FR19">
        <v>24.664200000000001</v>
      </c>
      <c r="FS19">
        <v>24.639399999999998</v>
      </c>
      <c r="FT19">
        <v>20.202999999999999</v>
      </c>
      <c r="FU19">
        <v>0</v>
      </c>
      <c r="FV19">
        <v>0</v>
      </c>
      <c r="FW19">
        <v>21.76</v>
      </c>
      <c r="FX19">
        <v>400</v>
      </c>
      <c r="FY19">
        <v>0</v>
      </c>
      <c r="FZ19">
        <v>102.34699999999999</v>
      </c>
      <c r="GA19">
        <v>102.608</v>
      </c>
    </row>
    <row r="20" spans="1:183" x14ac:dyDescent="0.35">
      <c r="A20">
        <v>3</v>
      </c>
      <c r="B20">
        <v>1599657429.5999999</v>
      </c>
      <c r="C20">
        <v>2258</v>
      </c>
      <c r="D20" t="s">
        <v>306</v>
      </c>
      <c r="E20" t="s">
        <v>307</v>
      </c>
      <c r="F20">
        <v>1599657429.5999999</v>
      </c>
      <c r="G20">
        <f t="shared" si="0"/>
        <v>2.6108471664521996E-3</v>
      </c>
      <c r="H20">
        <f t="shared" si="1"/>
        <v>19.189680189432242</v>
      </c>
      <c r="I20">
        <f t="shared" si="2"/>
        <v>375.83</v>
      </c>
      <c r="J20">
        <f t="shared" si="3"/>
        <v>247.69316607075706</v>
      </c>
      <c r="K20">
        <f t="shared" si="4"/>
        <v>25.287692704272661</v>
      </c>
      <c r="L20">
        <f t="shared" si="5"/>
        <v>38.369542849364997</v>
      </c>
      <c r="M20">
        <f t="shared" si="6"/>
        <v>0.26016061623199643</v>
      </c>
      <c r="N20">
        <f t="shared" si="7"/>
        <v>2.9678016243066807</v>
      </c>
      <c r="O20">
        <f t="shared" si="8"/>
        <v>0.24812223159493654</v>
      </c>
      <c r="P20">
        <f t="shared" si="9"/>
        <v>0.15611156778038399</v>
      </c>
      <c r="Q20">
        <f t="shared" si="10"/>
        <v>177.7654805205957</v>
      </c>
      <c r="R20">
        <f t="shared" si="11"/>
        <v>24.81301264836809</v>
      </c>
      <c r="S20">
        <f t="shared" si="12"/>
        <v>24.122</v>
      </c>
      <c r="T20">
        <f t="shared" si="13"/>
        <v>3.0169936981082244</v>
      </c>
      <c r="U20">
        <f t="shared" si="14"/>
        <v>64.00140378646914</v>
      </c>
      <c r="V20">
        <f t="shared" si="15"/>
        <v>1.9689620397330001</v>
      </c>
      <c r="W20">
        <f t="shared" si="16"/>
        <v>3.0764357080387477</v>
      </c>
      <c r="X20">
        <f t="shared" si="17"/>
        <v>1.0480316583752243</v>
      </c>
      <c r="Y20">
        <f t="shared" si="18"/>
        <v>-115.138360040542</v>
      </c>
      <c r="Z20">
        <f t="shared" si="19"/>
        <v>52.080039440712156</v>
      </c>
      <c r="AA20">
        <f t="shared" si="20"/>
        <v>3.685239086547063</v>
      </c>
      <c r="AB20">
        <f t="shared" si="21"/>
        <v>118.39239900731292</v>
      </c>
      <c r="AC20">
        <v>2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54498.124867251528</v>
      </c>
      <c r="AH20" t="s">
        <v>298</v>
      </c>
      <c r="AI20">
        <v>10347.6</v>
      </c>
      <c r="AJ20">
        <v>802.26769230769196</v>
      </c>
      <c r="AK20">
        <v>3215.74</v>
      </c>
      <c r="AL20">
        <f t="shared" si="25"/>
        <v>2413.4723076923078</v>
      </c>
      <c r="AM20">
        <f t="shared" si="26"/>
        <v>0.75051848336380056</v>
      </c>
      <c r="AN20">
        <v>-1.3892863226467</v>
      </c>
      <c r="AO20" t="s">
        <v>308</v>
      </c>
      <c r="AP20">
        <v>10356.700000000001</v>
      </c>
      <c r="AQ20">
        <v>907.96734615384605</v>
      </c>
      <c r="AR20">
        <v>1340.97</v>
      </c>
      <c r="AS20">
        <f t="shared" si="27"/>
        <v>0.32290256593820443</v>
      </c>
      <c r="AT20">
        <v>0.5</v>
      </c>
      <c r="AU20">
        <f t="shared" si="28"/>
        <v>925.14030954489624</v>
      </c>
      <c r="AV20">
        <f t="shared" si="29"/>
        <v>19.189680189432242</v>
      </c>
      <c r="AW20">
        <f t="shared" si="30"/>
        <v>149.36508990245585</v>
      </c>
      <c r="AX20">
        <f t="shared" si="31"/>
        <v>0.51761038651125679</v>
      </c>
      <c r="AY20">
        <f t="shared" si="32"/>
        <v>2.2244157237297703E-2</v>
      </c>
      <c r="AZ20">
        <f t="shared" si="33"/>
        <v>1.398070053767049</v>
      </c>
      <c r="BA20" t="s">
        <v>309</v>
      </c>
      <c r="BB20">
        <v>646.87</v>
      </c>
      <c r="BC20">
        <f t="shared" si="34"/>
        <v>694.1</v>
      </c>
      <c r="BD20">
        <f t="shared" si="35"/>
        <v>0.62383324282690389</v>
      </c>
      <c r="BE20">
        <f t="shared" si="36"/>
        <v>0.72980337658192118</v>
      </c>
      <c r="BF20">
        <f t="shared" si="37"/>
        <v>0.80378837748263954</v>
      </c>
      <c r="BG20">
        <f t="shared" si="38"/>
        <v>0.77679366530316662</v>
      </c>
      <c r="BH20">
        <f t="shared" si="39"/>
        <v>0.44444220543484575</v>
      </c>
      <c r="BI20">
        <f t="shared" si="40"/>
        <v>0.55555779456515419</v>
      </c>
      <c r="BJ20">
        <v>1572</v>
      </c>
      <c r="BK20">
        <v>300</v>
      </c>
      <c r="BL20">
        <v>300</v>
      </c>
      <c r="BM20">
        <v>300</v>
      </c>
      <c r="BN20">
        <v>10356.700000000001</v>
      </c>
      <c r="BO20">
        <v>1279.3800000000001</v>
      </c>
      <c r="BP20">
        <v>-7.6508799999999997E-3</v>
      </c>
      <c r="BQ20">
        <v>4.07</v>
      </c>
      <c r="BR20">
        <f t="shared" si="41"/>
        <v>1099.95</v>
      </c>
      <c r="BS20">
        <f t="shared" si="42"/>
        <v>925.14030954489624</v>
      </c>
      <c r="BT20">
        <f t="shared" si="43"/>
        <v>0.84107487571698369</v>
      </c>
      <c r="BU20">
        <f t="shared" si="44"/>
        <v>0.19214975143396765</v>
      </c>
      <c r="BV20">
        <v>6</v>
      </c>
      <c r="BW20">
        <v>0.5</v>
      </c>
      <c r="BX20" t="s">
        <v>299</v>
      </c>
      <c r="BY20">
        <v>1599657429.5999999</v>
      </c>
      <c r="BZ20">
        <v>375.83</v>
      </c>
      <c r="CA20">
        <v>400.03199999999998</v>
      </c>
      <c r="CB20">
        <v>19.286000000000001</v>
      </c>
      <c r="CC20">
        <v>16.213799999999999</v>
      </c>
      <c r="CD20">
        <v>377.99599999999998</v>
      </c>
      <c r="CE20">
        <v>19.371200000000002</v>
      </c>
      <c r="CF20">
        <v>500.06400000000002</v>
      </c>
      <c r="CG20">
        <v>101.99299999999999</v>
      </c>
      <c r="CH20">
        <v>9.9815500000000001E-2</v>
      </c>
      <c r="CI20">
        <v>24.447500000000002</v>
      </c>
      <c r="CJ20">
        <v>24.122</v>
      </c>
      <c r="CK20">
        <v>999.9</v>
      </c>
      <c r="CL20">
        <v>0</v>
      </c>
      <c r="CM20">
        <v>0</v>
      </c>
      <c r="CN20">
        <v>10020</v>
      </c>
      <c r="CO20">
        <v>0</v>
      </c>
      <c r="CP20">
        <v>1.5289399999999999E-3</v>
      </c>
      <c r="CQ20">
        <v>1099.95</v>
      </c>
      <c r="CR20">
        <v>0.96400300000000005</v>
      </c>
      <c r="CS20">
        <v>3.5996599999999997E-2</v>
      </c>
      <c r="CT20">
        <v>0</v>
      </c>
      <c r="CU20">
        <v>910.072</v>
      </c>
      <c r="CV20">
        <v>5.0011200000000002</v>
      </c>
      <c r="CW20">
        <v>9952.9699999999993</v>
      </c>
      <c r="CX20">
        <v>10853.9</v>
      </c>
      <c r="CY20">
        <v>38.811999999999998</v>
      </c>
      <c r="CZ20">
        <v>41.311999999999998</v>
      </c>
      <c r="DA20">
        <v>40.186999999999998</v>
      </c>
      <c r="DB20">
        <v>40.75</v>
      </c>
      <c r="DC20">
        <v>40.436999999999998</v>
      </c>
      <c r="DD20">
        <v>1055.53</v>
      </c>
      <c r="DE20">
        <v>39.409999999999997</v>
      </c>
      <c r="DF20">
        <v>0</v>
      </c>
      <c r="DG20">
        <v>88.300000190734906</v>
      </c>
      <c r="DH20">
        <v>0</v>
      </c>
      <c r="DI20">
        <v>907.96734615384605</v>
      </c>
      <c r="DJ20">
        <v>14.611589740865799</v>
      </c>
      <c r="DK20">
        <v>158.68170940982</v>
      </c>
      <c r="DL20">
        <v>9934.5076923076904</v>
      </c>
      <c r="DM20">
        <v>15</v>
      </c>
      <c r="DN20">
        <v>1599657399.0999999</v>
      </c>
      <c r="DO20" t="s">
        <v>310</v>
      </c>
      <c r="DP20">
        <v>1599657391.0999999</v>
      </c>
      <c r="DQ20">
        <v>1599657399.0999999</v>
      </c>
      <c r="DR20">
        <v>4</v>
      </c>
      <c r="DS20">
        <v>-2.4E-2</v>
      </c>
      <c r="DT20">
        <v>1E-3</v>
      </c>
      <c r="DU20">
        <v>-2.1659999999999999</v>
      </c>
      <c r="DV20">
        <v>-8.5000000000000006E-2</v>
      </c>
      <c r="DW20">
        <v>400</v>
      </c>
      <c r="DX20">
        <v>16</v>
      </c>
      <c r="DY20">
        <v>0.08</v>
      </c>
      <c r="DZ20">
        <v>0.04</v>
      </c>
      <c r="EA20">
        <v>400.00421951219499</v>
      </c>
      <c r="EB20">
        <v>9.8989547037759695E-2</v>
      </c>
      <c r="EC20">
        <v>4.3479466527525802E-2</v>
      </c>
      <c r="ED20">
        <v>1</v>
      </c>
      <c r="EE20">
        <v>375.84543902438998</v>
      </c>
      <c r="EF20">
        <v>-0.13925435540071099</v>
      </c>
      <c r="EG20">
        <v>1.8481432713558399E-2</v>
      </c>
      <c r="EH20">
        <v>1</v>
      </c>
      <c r="EI20">
        <v>16.210721951219501</v>
      </c>
      <c r="EJ20">
        <v>2.3765853658498402E-2</v>
      </c>
      <c r="EK20">
        <v>2.5413182861985799E-3</v>
      </c>
      <c r="EL20">
        <v>1</v>
      </c>
      <c r="EM20">
        <v>19.279290243902398</v>
      </c>
      <c r="EN20">
        <v>4.4101045296203498E-2</v>
      </c>
      <c r="EO20">
        <v>4.43059236682849E-3</v>
      </c>
      <c r="EP20">
        <v>1</v>
      </c>
      <c r="EQ20">
        <v>4</v>
      </c>
      <c r="ER20">
        <v>4</v>
      </c>
      <c r="ES20" t="s">
        <v>300</v>
      </c>
      <c r="ET20">
        <v>100</v>
      </c>
      <c r="EU20">
        <v>100</v>
      </c>
      <c r="EV20">
        <v>-2.1659999999999999</v>
      </c>
      <c r="EW20">
        <v>-8.5199999999999998E-2</v>
      </c>
      <c r="EX20">
        <v>-2.1657500000000001</v>
      </c>
      <c r="EY20">
        <v>0</v>
      </c>
      <c r="EZ20">
        <v>0</v>
      </c>
      <c r="FA20">
        <v>0</v>
      </c>
      <c r="FB20">
        <v>-8.5160000000005495E-2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0.6</v>
      </c>
      <c r="FK20">
        <v>0.5</v>
      </c>
      <c r="FL20">
        <v>2</v>
      </c>
      <c r="FM20">
        <v>499.50400000000002</v>
      </c>
      <c r="FN20">
        <v>530.40200000000004</v>
      </c>
      <c r="FO20">
        <v>21.760400000000001</v>
      </c>
      <c r="FP20">
        <v>24.779599999999999</v>
      </c>
      <c r="FQ20">
        <v>30.000299999999999</v>
      </c>
      <c r="FR20">
        <v>24.7073</v>
      </c>
      <c r="FS20">
        <v>24.681699999999999</v>
      </c>
      <c r="FT20">
        <v>20.206399999999999</v>
      </c>
      <c r="FU20">
        <v>0</v>
      </c>
      <c r="FV20">
        <v>0</v>
      </c>
      <c r="FW20">
        <v>21.76</v>
      </c>
      <c r="FX20">
        <v>400</v>
      </c>
      <c r="FY20">
        <v>0</v>
      </c>
      <c r="FZ20">
        <v>102.34</v>
      </c>
      <c r="GA20">
        <v>102.605</v>
      </c>
    </row>
    <row r="21" spans="1:183" x14ac:dyDescent="0.35">
      <c r="A21">
        <v>4</v>
      </c>
      <c r="B21">
        <v>1599657511.5999999</v>
      </c>
      <c r="C21">
        <v>2340</v>
      </c>
      <c r="D21" t="s">
        <v>311</v>
      </c>
      <c r="E21" t="s">
        <v>312</v>
      </c>
      <c r="F21">
        <v>1599657511.5999999</v>
      </c>
      <c r="G21">
        <f t="shared" si="0"/>
        <v>2.5565236673227693E-3</v>
      </c>
      <c r="H21">
        <f t="shared" si="1"/>
        <v>18.919016951111491</v>
      </c>
      <c r="I21">
        <f t="shared" si="2"/>
        <v>376.17500000000001</v>
      </c>
      <c r="J21">
        <f t="shared" si="3"/>
        <v>250.69707529385448</v>
      </c>
      <c r="K21">
        <f t="shared" si="4"/>
        <v>25.593796985363021</v>
      </c>
      <c r="L21">
        <f t="shared" si="5"/>
        <v>38.403904671340001</v>
      </c>
      <c r="M21">
        <f t="shared" si="6"/>
        <v>0.26200169575766569</v>
      </c>
      <c r="N21">
        <f t="shared" si="7"/>
        <v>2.962915657822613</v>
      </c>
      <c r="O21">
        <f t="shared" si="8"/>
        <v>0.24977750159161799</v>
      </c>
      <c r="P21">
        <f t="shared" si="9"/>
        <v>0.15716169713302486</v>
      </c>
      <c r="Q21">
        <f t="shared" si="10"/>
        <v>145.85918684817756</v>
      </c>
      <c r="R21">
        <f t="shared" si="11"/>
        <v>24.572985247221009</v>
      </c>
      <c r="S21">
        <f t="shared" si="12"/>
        <v>23.950500000000002</v>
      </c>
      <c r="T21">
        <f t="shared" si="13"/>
        <v>2.9860806038561432</v>
      </c>
      <c r="U21">
        <f t="shared" si="14"/>
        <v>64.18286090590594</v>
      </c>
      <c r="V21">
        <f t="shared" si="15"/>
        <v>1.9665086019571199</v>
      </c>
      <c r="W21">
        <f t="shared" si="16"/>
        <v>3.0639154662178152</v>
      </c>
      <c r="X21">
        <f t="shared" si="17"/>
        <v>1.0195720018990233</v>
      </c>
      <c r="Y21">
        <f t="shared" si="18"/>
        <v>-112.74269372893413</v>
      </c>
      <c r="Z21">
        <f t="shared" si="19"/>
        <v>68.511074466309879</v>
      </c>
      <c r="AA21">
        <f t="shared" si="20"/>
        <v>4.8500439652893865</v>
      </c>
      <c r="AB21">
        <f t="shared" si="21"/>
        <v>106.4776115508427</v>
      </c>
      <c r="AC21">
        <v>2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54366.063055986378</v>
      </c>
      <c r="AH21" t="s">
        <v>298</v>
      </c>
      <c r="AI21">
        <v>10347.6</v>
      </c>
      <c r="AJ21">
        <v>802.26769230769196</v>
      </c>
      <c r="AK21">
        <v>3215.74</v>
      </c>
      <c r="AL21">
        <f t="shared" si="25"/>
        <v>2413.4723076923078</v>
      </c>
      <c r="AM21">
        <f t="shared" si="26"/>
        <v>0.75051848336380056</v>
      </c>
      <c r="AN21">
        <v>-1.3892863226467</v>
      </c>
      <c r="AO21" t="s">
        <v>313</v>
      </c>
      <c r="AP21">
        <v>10360</v>
      </c>
      <c r="AQ21">
        <v>939.73491999999999</v>
      </c>
      <c r="AR21">
        <v>1528.75</v>
      </c>
      <c r="AS21">
        <f t="shared" si="27"/>
        <v>0.38529195748160261</v>
      </c>
      <c r="AT21">
        <v>0.5</v>
      </c>
      <c r="AU21">
        <f t="shared" si="28"/>
        <v>757.21752246770052</v>
      </c>
      <c r="AV21">
        <f t="shared" si="29"/>
        <v>18.919016951111491</v>
      </c>
      <c r="AW21">
        <f t="shared" si="30"/>
        <v>145.87491073547486</v>
      </c>
      <c r="AX21">
        <f t="shared" si="31"/>
        <v>0.56733278822567457</v>
      </c>
      <c r="AY21">
        <f t="shared" si="32"/>
        <v>2.6819642534915655E-2</v>
      </c>
      <c r="AZ21">
        <f t="shared" si="33"/>
        <v>1.1035094031071135</v>
      </c>
      <c r="BA21" t="s">
        <v>314</v>
      </c>
      <c r="BB21">
        <v>661.44</v>
      </c>
      <c r="BC21">
        <f t="shared" si="34"/>
        <v>867.31</v>
      </c>
      <c r="BD21">
        <f t="shared" si="35"/>
        <v>0.67912866218537782</v>
      </c>
      <c r="BE21">
        <f t="shared" si="36"/>
        <v>0.66045100418901459</v>
      </c>
      <c r="BF21">
        <f t="shared" si="37"/>
        <v>0.81077690917349843</v>
      </c>
      <c r="BG21">
        <f t="shared" si="38"/>
        <v>0.69898875351631884</v>
      </c>
      <c r="BH21">
        <f t="shared" si="39"/>
        <v>0.47801018431441961</v>
      </c>
      <c r="BI21">
        <f t="shared" si="40"/>
        <v>0.52198981568558045</v>
      </c>
      <c r="BJ21">
        <v>1574</v>
      </c>
      <c r="BK21">
        <v>300</v>
      </c>
      <c r="BL21">
        <v>300</v>
      </c>
      <c r="BM21">
        <v>300</v>
      </c>
      <c r="BN21">
        <v>10360</v>
      </c>
      <c r="BO21">
        <v>1454.44</v>
      </c>
      <c r="BP21">
        <v>-7.8239699999999995E-3</v>
      </c>
      <c r="BQ21">
        <v>7.69</v>
      </c>
      <c r="BR21">
        <f t="shared" si="41"/>
        <v>900.04300000000001</v>
      </c>
      <c r="BS21">
        <f t="shared" si="42"/>
        <v>757.21752246770052</v>
      </c>
      <c r="BT21">
        <f t="shared" si="43"/>
        <v>0.8413126066951252</v>
      </c>
      <c r="BU21">
        <f t="shared" si="44"/>
        <v>0.19262521339025043</v>
      </c>
      <c r="BV21">
        <v>6</v>
      </c>
      <c r="BW21">
        <v>0.5</v>
      </c>
      <c r="BX21" t="s">
        <v>299</v>
      </c>
      <c r="BY21">
        <v>1599657511.5999999</v>
      </c>
      <c r="BZ21">
        <v>376.17500000000001</v>
      </c>
      <c r="CA21">
        <v>400.03</v>
      </c>
      <c r="CB21">
        <v>19.2624</v>
      </c>
      <c r="CC21">
        <v>16.253900000000002</v>
      </c>
      <c r="CD21">
        <v>378.35500000000002</v>
      </c>
      <c r="CE21">
        <v>19.348299999999998</v>
      </c>
      <c r="CF21">
        <v>500.03899999999999</v>
      </c>
      <c r="CG21">
        <v>101.991</v>
      </c>
      <c r="CH21">
        <v>9.9528800000000001E-2</v>
      </c>
      <c r="CI21">
        <v>24.3794</v>
      </c>
      <c r="CJ21">
        <v>23.950500000000002</v>
      </c>
      <c r="CK21">
        <v>999.9</v>
      </c>
      <c r="CL21">
        <v>0</v>
      </c>
      <c r="CM21">
        <v>0</v>
      </c>
      <c r="CN21">
        <v>9992.5</v>
      </c>
      <c r="CO21">
        <v>0</v>
      </c>
      <c r="CP21">
        <v>1.5289399999999999E-3</v>
      </c>
      <c r="CQ21">
        <v>900.04300000000001</v>
      </c>
      <c r="CR21">
        <v>0.95600200000000002</v>
      </c>
      <c r="CS21">
        <v>4.3997799999999997E-2</v>
      </c>
      <c r="CT21">
        <v>0</v>
      </c>
      <c r="CU21">
        <v>941.875</v>
      </c>
      <c r="CV21">
        <v>5.0011200000000002</v>
      </c>
      <c r="CW21">
        <v>8418.48</v>
      </c>
      <c r="CX21">
        <v>8859.2199999999993</v>
      </c>
      <c r="CY21">
        <v>38.625</v>
      </c>
      <c r="CZ21">
        <v>41.311999999999998</v>
      </c>
      <c r="DA21">
        <v>40.125</v>
      </c>
      <c r="DB21">
        <v>40.686999999999998</v>
      </c>
      <c r="DC21">
        <v>40.311999999999998</v>
      </c>
      <c r="DD21">
        <v>855.66</v>
      </c>
      <c r="DE21">
        <v>39.380000000000003</v>
      </c>
      <c r="DF21">
        <v>0</v>
      </c>
      <c r="DG21">
        <v>81.700000047683702</v>
      </c>
      <c r="DH21">
        <v>0</v>
      </c>
      <c r="DI21">
        <v>939.73491999999999</v>
      </c>
      <c r="DJ21">
        <v>16.653230742780099</v>
      </c>
      <c r="DK21">
        <v>149.960768984868</v>
      </c>
      <c r="DL21">
        <v>8400.3052000000007</v>
      </c>
      <c r="DM21">
        <v>15</v>
      </c>
      <c r="DN21">
        <v>1599657485.0999999</v>
      </c>
      <c r="DO21" t="s">
        <v>315</v>
      </c>
      <c r="DP21">
        <v>1599657483.0999999</v>
      </c>
      <c r="DQ21">
        <v>1599657485.0999999</v>
      </c>
      <c r="DR21">
        <v>5</v>
      </c>
      <c r="DS21">
        <v>-1.4999999999999999E-2</v>
      </c>
      <c r="DT21">
        <v>-1E-3</v>
      </c>
      <c r="DU21">
        <v>-2.181</v>
      </c>
      <c r="DV21">
        <v>-8.5999999999999993E-2</v>
      </c>
      <c r="DW21">
        <v>400</v>
      </c>
      <c r="DX21">
        <v>16</v>
      </c>
      <c r="DY21">
        <v>0.12</v>
      </c>
      <c r="DZ21">
        <v>0.02</v>
      </c>
      <c r="EA21">
        <v>399.98599999999999</v>
      </c>
      <c r="EB21">
        <v>8.6550522648133801E-2</v>
      </c>
      <c r="EC21">
        <v>2.1479428615733698E-2</v>
      </c>
      <c r="ED21">
        <v>1</v>
      </c>
      <c r="EE21">
        <v>376.20307317073201</v>
      </c>
      <c r="EF21">
        <v>-0.44182578397161298</v>
      </c>
      <c r="EG21">
        <v>0.14902649792928799</v>
      </c>
      <c r="EH21">
        <v>1</v>
      </c>
      <c r="EI21">
        <v>16.249058536585402</v>
      </c>
      <c r="EJ21">
        <v>3.0206968641112001E-2</v>
      </c>
      <c r="EK21">
        <v>3.0938156731440498E-3</v>
      </c>
      <c r="EL21">
        <v>1</v>
      </c>
      <c r="EM21">
        <v>19.254885365853699</v>
      </c>
      <c r="EN21">
        <v>9.1147735191685994E-2</v>
      </c>
      <c r="EO21">
        <v>2.0336229366973501E-2</v>
      </c>
      <c r="EP21">
        <v>1</v>
      </c>
      <c r="EQ21">
        <v>4</v>
      </c>
      <c r="ER21">
        <v>4</v>
      </c>
      <c r="ES21" t="s">
        <v>300</v>
      </c>
      <c r="ET21">
        <v>100</v>
      </c>
      <c r="EU21">
        <v>100</v>
      </c>
      <c r="EV21">
        <v>-2.1800000000000002</v>
      </c>
      <c r="EW21">
        <v>-8.5900000000000004E-2</v>
      </c>
      <c r="EX21">
        <v>-2.1807500000000499</v>
      </c>
      <c r="EY21">
        <v>0</v>
      </c>
      <c r="EZ21">
        <v>0</v>
      </c>
      <c r="FA21">
        <v>0</v>
      </c>
      <c r="FB21">
        <v>-8.5939999999997199E-2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0.5</v>
      </c>
      <c r="FK21">
        <v>0.4</v>
      </c>
      <c r="FL21">
        <v>2</v>
      </c>
      <c r="FM21">
        <v>499.05900000000003</v>
      </c>
      <c r="FN21">
        <v>529.30399999999997</v>
      </c>
      <c r="FO21">
        <v>21.760300000000001</v>
      </c>
      <c r="FP21">
        <v>24.820799999999998</v>
      </c>
      <c r="FQ21">
        <v>30.0002</v>
      </c>
      <c r="FR21">
        <v>24.749199999999998</v>
      </c>
      <c r="FS21">
        <v>24.723700000000001</v>
      </c>
      <c r="FT21">
        <v>20.21</v>
      </c>
      <c r="FU21">
        <v>0</v>
      </c>
      <c r="FV21">
        <v>0</v>
      </c>
      <c r="FW21">
        <v>21.76</v>
      </c>
      <c r="FX21">
        <v>400</v>
      </c>
      <c r="FY21">
        <v>0</v>
      </c>
      <c r="FZ21">
        <v>102.333</v>
      </c>
      <c r="GA21">
        <v>102.596</v>
      </c>
    </row>
    <row r="22" spans="1:183" x14ac:dyDescent="0.35">
      <c r="A22">
        <v>5</v>
      </c>
      <c r="B22">
        <v>1599657595.5999999</v>
      </c>
      <c r="C22">
        <v>2424</v>
      </c>
      <c r="D22" t="s">
        <v>316</v>
      </c>
      <c r="E22" t="s">
        <v>317</v>
      </c>
      <c r="F22">
        <v>1599657595.5999999</v>
      </c>
      <c r="G22">
        <f t="shared" si="0"/>
        <v>2.4858477979521156E-3</v>
      </c>
      <c r="H22">
        <f t="shared" si="1"/>
        <v>18.271735418881406</v>
      </c>
      <c r="I22">
        <f t="shared" si="2"/>
        <v>376.97399999999999</v>
      </c>
      <c r="J22">
        <f t="shared" si="3"/>
        <v>256.01815750090162</v>
      </c>
      <c r="K22">
        <f t="shared" si="4"/>
        <v>26.136854886914367</v>
      </c>
      <c r="L22">
        <f t="shared" si="5"/>
        <v>38.485218510741596</v>
      </c>
      <c r="M22">
        <f t="shared" si="6"/>
        <v>0.26269660512374859</v>
      </c>
      <c r="N22">
        <f t="shared" si="7"/>
        <v>2.9647694348426743</v>
      </c>
      <c r="O22">
        <f t="shared" si="8"/>
        <v>0.25041641134514969</v>
      </c>
      <c r="P22">
        <f t="shared" si="9"/>
        <v>0.15756573726023826</v>
      </c>
      <c r="Q22">
        <f t="shared" si="10"/>
        <v>113.9157542787036</v>
      </c>
      <c r="R22">
        <f t="shared" si="11"/>
        <v>24.305063796769883</v>
      </c>
      <c r="S22">
        <f t="shared" si="12"/>
        <v>23.7529</v>
      </c>
      <c r="T22">
        <f t="shared" si="13"/>
        <v>2.9508066441549503</v>
      </c>
      <c r="U22">
        <f t="shared" si="14"/>
        <v>64.41032354694913</v>
      </c>
      <c r="V22">
        <f t="shared" si="15"/>
        <v>1.9617585268544</v>
      </c>
      <c r="W22">
        <f t="shared" si="16"/>
        <v>3.045720652877113</v>
      </c>
      <c r="X22">
        <f t="shared" si="17"/>
        <v>0.98904811730055031</v>
      </c>
      <c r="Y22">
        <f t="shared" si="18"/>
        <v>-109.6258878896883</v>
      </c>
      <c r="Z22">
        <f t="shared" si="19"/>
        <v>84.249898094419819</v>
      </c>
      <c r="AA22">
        <f t="shared" si="20"/>
        <v>5.9515696216506262</v>
      </c>
      <c r="AB22">
        <f t="shared" si="21"/>
        <v>94.491334105085741</v>
      </c>
      <c r="AC22">
        <v>2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54439.041845477317</v>
      </c>
      <c r="AH22" t="s">
        <v>298</v>
      </c>
      <c r="AI22">
        <v>10347.6</v>
      </c>
      <c r="AJ22">
        <v>802.26769230769196</v>
      </c>
      <c r="AK22">
        <v>3215.74</v>
      </c>
      <c r="AL22">
        <f t="shared" si="25"/>
        <v>2413.4723076923078</v>
      </c>
      <c r="AM22">
        <f t="shared" si="26"/>
        <v>0.75051848336380056</v>
      </c>
      <c r="AN22">
        <v>-1.3892863226467</v>
      </c>
      <c r="AO22" t="s">
        <v>318</v>
      </c>
      <c r="AP22">
        <v>10364.799999999999</v>
      </c>
      <c r="AQ22">
        <v>985.13526923076904</v>
      </c>
      <c r="AR22">
        <v>1834.95</v>
      </c>
      <c r="AS22">
        <f t="shared" si="27"/>
        <v>0.46312691395908934</v>
      </c>
      <c r="AT22">
        <v>0.5</v>
      </c>
      <c r="AU22">
        <f t="shared" si="28"/>
        <v>589.03092319148971</v>
      </c>
      <c r="AV22">
        <f t="shared" si="29"/>
        <v>18.271735418881406</v>
      </c>
      <c r="AW22">
        <f t="shared" si="30"/>
        <v>136.39803684207399</v>
      </c>
      <c r="AX22">
        <f t="shared" si="31"/>
        <v>0.62395160631079871</v>
      </c>
      <c r="AY22">
        <f t="shared" si="32"/>
        <v>3.3378590100160921E-2</v>
      </c>
      <c r="AZ22">
        <f t="shared" si="33"/>
        <v>0.75249461838197207</v>
      </c>
      <c r="BA22" t="s">
        <v>319</v>
      </c>
      <c r="BB22">
        <v>690.03</v>
      </c>
      <c r="BC22">
        <f t="shared" si="34"/>
        <v>1144.92</v>
      </c>
      <c r="BD22">
        <f t="shared" si="35"/>
        <v>0.74224813154563718</v>
      </c>
      <c r="BE22">
        <f t="shared" si="36"/>
        <v>0.5466938009510196</v>
      </c>
      <c r="BF22">
        <f t="shared" si="37"/>
        <v>0.82291981225888955</v>
      </c>
      <c r="BG22">
        <f t="shared" si="38"/>
        <v>0.57211760648717414</v>
      </c>
      <c r="BH22">
        <f t="shared" si="39"/>
        <v>0.51990167666046561</v>
      </c>
      <c r="BI22">
        <f t="shared" si="40"/>
        <v>0.48009832333953439</v>
      </c>
      <c r="BJ22">
        <v>1576</v>
      </c>
      <c r="BK22">
        <v>300</v>
      </c>
      <c r="BL22">
        <v>300</v>
      </c>
      <c r="BM22">
        <v>300</v>
      </c>
      <c r="BN22">
        <v>10364.799999999999</v>
      </c>
      <c r="BO22">
        <v>1744.92</v>
      </c>
      <c r="BP22">
        <v>-7.9993900000000003E-3</v>
      </c>
      <c r="BQ22">
        <v>8.8000000000000007</v>
      </c>
      <c r="BR22">
        <f t="shared" si="41"/>
        <v>699.81299999999999</v>
      </c>
      <c r="BS22">
        <f t="shared" si="42"/>
        <v>589.03092319148971</v>
      </c>
      <c r="BT22">
        <f t="shared" si="43"/>
        <v>0.84169760091837353</v>
      </c>
      <c r="BU22">
        <f t="shared" si="44"/>
        <v>0.19339520183674705</v>
      </c>
      <c r="BV22">
        <v>6</v>
      </c>
      <c r="BW22">
        <v>0.5</v>
      </c>
      <c r="BX22" t="s">
        <v>299</v>
      </c>
      <c r="BY22">
        <v>1599657595.5999999</v>
      </c>
      <c r="BZ22">
        <v>376.97399999999999</v>
      </c>
      <c r="CA22">
        <v>400.02699999999999</v>
      </c>
      <c r="CB22">
        <v>19.216000000000001</v>
      </c>
      <c r="CC22">
        <v>16.29</v>
      </c>
      <c r="CD22">
        <v>379.13499999999999</v>
      </c>
      <c r="CE22">
        <v>19.302099999999999</v>
      </c>
      <c r="CF22">
        <v>499.94799999999998</v>
      </c>
      <c r="CG22">
        <v>101.99</v>
      </c>
      <c r="CH22">
        <v>9.9848400000000004E-2</v>
      </c>
      <c r="CI22">
        <v>24.28</v>
      </c>
      <c r="CJ22">
        <v>23.7529</v>
      </c>
      <c r="CK22">
        <v>999.9</v>
      </c>
      <c r="CL22">
        <v>0</v>
      </c>
      <c r="CM22">
        <v>0</v>
      </c>
      <c r="CN22">
        <v>10003.1</v>
      </c>
      <c r="CO22">
        <v>0</v>
      </c>
      <c r="CP22">
        <v>1.5289399999999999E-3</v>
      </c>
      <c r="CQ22">
        <v>699.81299999999999</v>
      </c>
      <c r="CR22">
        <v>0.94300099999999998</v>
      </c>
      <c r="CS22">
        <v>5.6999000000000001E-2</v>
      </c>
      <c r="CT22">
        <v>0</v>
      </c>
      <c r="CU22">
        <v>987.35500000000002</v>
      </c>
      <c r="CV22">
        <v>5.0011200000000002</v>
      </c>
      <c r="CW22">
        <v>6841.89</v>
      </c>
      <c r="CX22">
        <v>6860.91</v>
      </c>
      <c r="CY22">
        <v>38.25</v>
      </c>
      <c r="CZ22">
        <v>41.25</v>
      </c>
      <c r="DA22">
        <v>39.936999999999998</v>
      </c>
      <c r="DB22">
        <v>40.625</v>
      </c>
      <c r="DC22">
        <v>40.061999999999998</v>
      </c>
      <c r="DD22">
        <v>655.21</v>
      </c>
      <c r="DE22">
        <v>39.6</v>
      </c>
      <c r="DF22">
        <v>0</v>
      </c>
      <c r="DG22">
        <v>83.5</v>
      </c>
      <c r="DH22">
        <v>0</v>
      </c>
      <c r="DI22">
        <v>985.13526923076904</v>
      </c>
      <c r="DJ22">
        <v>18.450769236091499</v>
      </c>
      <c r="DK22">
        <v>125.949401813143</v>
      </c>
      <c r="DL22">
        <v>6827.6830769230801</v>
      </c>
      <c r="DM22">
        <v>15</v>
      </c>
      <c r="DN22">
        <v>1599657568.5999999</v>
      </c>
      <c r="DO22" t="s">
        <v>320</v>
      </c>
      <c r="DP22">
        <v>1599657565.0999999</v>
      </c>
      <c r="DQ22">
        <v>1599657568.5999999</v>
      </c>
      <c r="DR22">
        <v>6</v>
      </c>
      <c r="DS22">
        <v>2.1000000000000001E-2</v>
      </c>
      <c r="DT22">
        <v>0</v>
      </c>
      <c r="DU22">
        <v>-2.16</v>
      </c>
      <c r="DV22">
        <v>-8.5999999999999993E-2</v>
      </c>
      <c r="DW22">
        <v>400</v>
      </c>
      <c r="DX22">
        <v>16</v>
      </c>
      <c r="DY22">
        <v>0.08</v>
      </c>
      <c r="DZ22">
        <v>0.04</v>
      </c>
      <c r="EA22">
        <v>399.97448780487798</v>
      </c>
      <c r="EB22">
        <v>9.8257839721165099E-3</v>
      </c>
      <c r="EC22">
        <v>2.72746840103479E-2</v>
      </c>
      <c r="ED22">
        <v>1</v>
      </c>
      <c r="EE22">
        <v>377.00731707317101</v>
      </c>
      <c r="EF22">
        <v>-0.39499651567912097</v>
      </c>
      <c r="EG22">
        <v>4.5917443958982902E-2</v>
      </c>
      <c r="EH22">
        <v>1</v>
      </c>
      <c r="EI22">
        <v>16.286285365853701</v>
      </c>
      <c r="EJ22">
        <v>1.7918466898974601E-2</v>
      </c>
      <c r="EK22">
        <v>1.9016758944716699E-3</v>
      </c>
      <c r="EL22">
        <v>1</v>
      </c>
      <c r="EM22">
        <v>19.214285365853701</v>
      </c>
      <c r="EN22">
        <v>1.7818118466945001E-2</v>
      </c>
      <c r="EO22">
        <v>2.8809348902328999E-3</v>
      </c>
      <c r="EP22">
        <v>1</v>
      </c>
      <c r="EQ22">
        <v>4</v>
      </c>
      <c r="ER22">
        <v>4</v>
      </c>
      <c r="ES22" t="s">
        <v>300</v>
      </c>
      <c r="ET22">
        <v>100</v>
      </c>
      <c r="EU22">
        <v>100</v>
      </c>
      <c r="EV22">
        <v>-2.161</v>
      </c>
      <c r="EW22">
        <v>-8.6099999999999996E-2</v>
      </c>
      <c r="EX22">
        <v>-2.16014999999999</v>
      </c>
      <c r="EY22">
        <v>0</v>
      </c>
      <c r="EZ22">
        <v>0</v>
      </c>
      <c r="FA22">
        <v>0</v>
      </c>
      <c r="FB22">
        <v>-8.61000000000018E-2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0.5</v>
      </c>
      <c r="FK22">
        <v>0.5</v>
      </c>
      <c r="FL22">
        <v>2</v>
      </c>
      <c r="FM22">
        <v>499.4</v>
      </c>
      <c r="FN22">
        <v>528.72799999999995</v>
      </c>
      <c r="FO22">
        <v>21.7593</v>
      </c>
      <c r="FP22">
        <v>24.857199999999999</v>
      </c>
      <c r="FQ22">
        <v>30</v>
      </c>
      <c r="FR22">
        <v>24.7867</v>
      </c>
      <c r="FS22">
        <v>24.760999999999999</v>
      </c>
      <c r="FT22">
        <v>20.214600000000001</v>
      </c>
      <c r="FU22">
        <v>0</v>
      </c>
      <c r="FV22">
        <v>0</v>
      </c>
      <c r="FW22">
        <v>21.76</v>
      </c>
      <c r="FX22">
        <v>400</v>
      </c>
      <c r="FY22">
        <v>0</v>
      </c>
      <c r="FZ22">
        <v>102.325</v>
      </c>
      <c r="GA22">
        <v>102.589</v>
      </c>
    </row>
    <row r="23" spans="1:183" x14ac:dyDescent="0.35">
      <c r="A23">
        <v>6</v>
      </c>
      <c r="B23">
        <v>1599657680.5999999</v>
      </c>
      <c r="C23">
        <v>2509</v>
      </c>
      <c r="D23" t="s">
        <v>321</v>
      </c>
      <c r="E23" t="s">
        <v>322</v>
      </c>
      <c r="F23">
        <v>1599657680.5999999</v>
      </c>
      <c r="G23">
        <f t="shared" si="0"/>
        <v>2.4175574642066318E-3</v>
      </c>
      <c r="H23">
        <f t="shared" si="1"/>
        <v>17.304657226289788</v>
      </c>
      <c r="I23">
        <f t="shared" si="2"/>
        <v>378.18400000000003</v>
      </c>
      <c r="J23">
        <f t="shared" si="3"/>
        <v>263.52959789361933</v>
      </c>
      <c r="K23">
        <f t="shared" si="4"/>
        <v>26.902885501064315</v>
      </c>
      <c r="L23">
        <f t="shared" si="5"/>
        <v>38.607583101316798</v>
      </c>
      <c r="M23">
        <f t="shared" si="6"/>
        <v>0.26291889697728532</v>
      </c>
      <c r="N23">
        <f t="shared" si="7"/>
        <v>2.9650527471743917</v>
      </c>
      <c r="O23">
        <f t="shared" si="8"/>
        <v>0.25061955069638736</v>
      </c>
      <c r="P23">
        <f t="shared" si="9"/>
        <v>0.15769431128121411</v>
      </c>
      <c r="Q23">
        <f t="shared" si="10"/>
        <v>89.99599450754495</v>
      </c>
      <c r="R23">
        <f t="shared" si="11"/>
        <v>24.077608507300912</v>
      </c>
      <c r="S23">
        <f t="shared" si="12"/>
        <v>23.570699999999999</v>
      </c>
      <c r="T23">
        <f t="shared" si="13"/>
        <v>2.918605207267829</v>
      </c>
      <c r="U23">
        <f t="shared" si="14"/>
        <v>64.673022292218079</v>
      </c>
      <c r="V23">
        <f t="shared" si="15"/>
        <v>1.9573606884296999</v>
      </c>
      <c r="W23">
        <f t="shared" si="16"/>
        <v>3.0265489674899939</v>
      </c>
      <c r="X23">
        <f t="shared" si="17"/>
        <v>0.96124451883812911</v>
      </c>
      <c r="Y23">
        <f t="shared" si="18"/>
        <v>-106.61428417151247</v>
      </c>
      <c r="Z23">
        <f t="shared" si="19"/>
        <v>96.550561918222598</v>
      </c>
      <c r="AA23">
        <f t="shared" si="20"/>
        <v>6.8099641582619865</v>
      </c>
      <c r="AB23">
        <f t="shared" si="21"/>
        <v>86.742236412517073</v>
      </c>
      <c r="AC23">
        <v>2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54466.649496328762</v>
      </c>
      <c r="AH23" t="s">
        <v>298</v>
      </c>
      <c r="AI23">
        <v>10347.6</v>
      </c>
      <c r="AJ23">
        <v>802.26769230769196</v>
      </c>
      <c r="AK23">
        <v>3215.74</v>
      </c>
      <c r="AL23">
        <f t="shared" si="25"/>
        <v>2413.4723076923078</v>
      </c>
      <c r="AM23">
        <f t="shared" si="26"/>
        <v>0.75051848336380056</v>
      </c>
      <c r="AN23">
        <v>-1.3892863226467</v>
      </c>
      <c r="AO23" t="s">
        <v>323</v>
      </c>
      <c r="AP23">
        <v>10369.4</v>
      </c>
      <c r="AQ23">
        <v>1017.6915384615399</v>
      </c>
      <c r="AR23">
        <v>2150.9299999999998</v>
      </c>
      <c r="AS23">
        <f t="shared" si="27"/>
        <v>0.52685975905234472</v>
      </c>
      <c r="AT23">
        <v>0.5</v>
      </c>
      <c r="AU23">
        <f t="shared" si="28"/>
        <v>463.08112888513358</v>
      </c>
      <c r="AV23">
        <f t="shared" si="29"/>
        <v>17.304657226289788</v>
      </c>
      <c r="AW23">
        <f t="shared" si="30"/>
        <v>121.98940599305463</v>
      </c>
      <c r="AX23">
        <f t="shared" si="31"/>
        <v>0.66092806367478241</v>
      </c>
      <c r="AY23">
        <f t="shared" si="32"/>
        <v>4.0368614445468985E-2</v>
      </c>
      <c r="AZ23">
        <f t="shared" si="33"/>
        <v>0.49504632879731092</v>
      </c>
      <c r="BA23" t="s">
        <v>324</v>
      </c>
      <c r="BB23">
        <v>729.32</v>
      </c>
      <c r="BC23">
        <f t="shared" si="34"/>
        <v>1421.6099999999997</v>
      </c>
      <c r="BD23">
        <f t="shared" si="35"/>
        <v>0.79715144205405153</v>
      </c>
      <c r="BE23">
        <f t="shared" si="36"/>
        <v>0.42825025538726363</v>
      </c>
      <c r="BF23">
        <f t="shared" si="37"/>
        <v>0.84026850537369946</v>
      </c>
      <c r="BG23">
        <f t="shared" si="38"/>
        <v>0.44119420662346043</v>
      </c>
      <c r="BH23">
        <f t="shared" si="39"/>
        <v>0.57127181247644032</v>
      </c>
      <c r="BI23">
        <f t="shared" si="40"/>
        <v>0.42872818752355968</v>
      </c>
      <c r="BJ23">
        <v>1578</v>
      </c>
      <c r="BK23">
        <v>300</v>
      </c>
      <c r="BL23">
        <v>300</v>
      </c>
      <c r="BM23">
        <v>300</v>
      </c>
      <c r="BN23">
        <v>10369.4</v>
      </c>
      <c r="BO23">
        <v>2056.6799999999998</v>
      </c>
      <c r="BP23">
        <v>-8.1311400000000002E-3</v>
      </c>
      <c r="BQ23">
        <v>7.51</v>
      </c>
      <c r="BR23">
        <f t="shared" si="41"/>
        <v>549.86599999999999</v>
      </c>
      <c r="BS23">
        <f t="shared" si="42"/>
        <v>463.08112888513358</v>
      </c>
      <c r="BT23">
        <f t="shared" si="43"/>
        <v>0.84217087233095622</v>
      </c>
      <c r="BU23">
        <f t="shared" si="44"/>
        <v>0.19434174466191276</v>
      </c>
      <c r="BV23">
        <v>6</v>
      </c>
      <c r="BW23">
        <v>0.5</v>
      </c>
      <c r="BX23" t="s">
        <v>299</v>
      </c>
      <c r="BY23">
        <v>1599657680.5999999</v>
      </c>
      <c r="BZ23">
        <v>378.18400000000003</v>
      </c>
      <c r="CA23">
        <v>400.041</v>
      </c>
      <c r="CB23">
        <v>19.173500000000001</v>
      </c>
      <c r="CC23">
        <v>16.328800000000001</v>
      </c>
      <c r="CD23">
        <v>380.423</v>
      </c>
      <c r="CE23">
        <v>19.259399999999999</v>
      </c>
      <c r="CF23">
        <v>500.13099999999997</v>
      </c>
      <c r="CG23">
        <v>101.98699999999999</v>
      </c>
      <c r="CH23">
        <v>9.9770200000000003E-2</v>
      </c>
      <c r="CI23">
        <v>24.174700000000001</v>
      </c>
      <c r="CJ23">
        <v>23.570699999999999</v>
      </c>
      <c r="CK23">
        <v>999.9</v>
      </c>
      <c r="CL23">
        <v>0</v>
      </c>
      <c r="CM23">
        <v>0</v>
      </c>
      <c r="CN23">
        <v>10005</v>
      </c>
      <c r="CO23">
        <v>0</v>
      </c>
      <c r="CP23">
        <v>1.5289399999999999E-3</v>
      </c>
      <c r="CQ23">
        <v>549.86599999999999</v>
      </c>
      <c r="CR23">
        <v>0.92697700000000005</v>
      </c>
      <c r="CS23">
        <v>7.3022900000000002E-2</v>
      </c>
      <c r="CT23">
        <v>0</v>
      </c>
      <c r="CU23">
        <v>1019.91</v>
      </c>
      <c r="CV23">
        <v>5.0011200000000002</v>
      </c>
      <c r="CW23">
        <v>5528.53</v>
      </c>
      <c r="CX23">
        <v>5364.4</v>
      </c>
      <c r="CY23">
        <v>37.875</v>
      </c>
      <c r="CZ23">
        <v>41.061999999999998</v>
      </c>
      <c r="DA23">
        <v>39.686999999999998</v>
      </c>
      <c r="DB23">
        <v>40.5</v>
      </c>
      <c r="DC23">
        <v>39.75</v>
      </c>
      <c r="DD23">
        <v>505.08</v>
      </c>
      <c r="DE23">
        <v>39.79</v>
      </c>
      <c r="DF23">
        <v>0</v>
      </c>
      <c r="DG23">
        <v>84.700000047683702</v>
      </c>
      <c r="DH23">
        <v>0</v>
      </c>
      <c r="DI23">
        <v>1017.6915384615399</v>
      </c>
      <c r="DJ23">
        <v>17.0940170857406</v>
      </c>
      <c r="DK23">
        <v>85.929230633470993</v>
      </c>
      <c r="DL23">
        <v>5520.0319230769201</v>
      </c>
      <c r="DM23">
        <v>15</v>
      </c>
      <c r="DN23">
        <v>1599657654.0999999</v>
      </c>
      <c r="DO23" t="s">
        <v>325</v>
      </c>
      <c r="DP23">
        <v>1599657654.0999999</v>
      </c>
      <c r="DQ23">
        <v>1599657653.5999999</v>
      </c>
      <c r="DR23">
        <v>7</v>
      </c>
      <c r="DS23">
        <v>-7.9000000000000001E-2</v>
      </c>
      <c r="DT23">
        <v>0</v>
      </c>
      <c r="DU23">
        <v>-2.2389999999999999</v>
      </c>
      <c r="DV23">
        <v>-8.5999999999999993E-2</v>
      </c>
      <c r="DW23">
        <v>400</v>
      </c>
      <c r="DX23">
        <v>16</v>
      </c>
      <c r="DY23">
        <v>0.09</v>
      </c>
      <c r="DZ23">
        <v>0.04</v>
      </c>
      <c r="EA23">
        <v>399.99934146341502</v>
      </c>
      <c r="EB23">
        <v>7.1644599302593703E-2</v>
      </c>
      <c r="EC23">
        <v>2.6910519981286699E-2</v>
      </c>
      <c r="ED23">
        <v>1</v>
      </c>
      <c r="EE23">
        <v>378.22665853658498</v>
      </c>
      <c r="EF23">
        <v>-0.91302439024438597</v>
      </c>
      <c r="EG23">
        <v>0.31931547285970002</v>
      </c>
      <c r="EH23">
        <v>1</v>
      </c>
      <c r="EI23">
        <v>16.323375609756098</v>
      </c>
      <c r="EJ23">
        <v>2.60466898954873E-2</v>
      </c>
      <c r="EK23">
        <v>2.7317269163061198E-3</v>
      </c>
      <c r="EL23">
        <v>1</v>
      </c>
      <c r="EM23">
        <v>19.166163414634099</v>
      </c>
      <c r="EN23">
        <v>0.14974912891988201</v>
      </c>
      <c r="EO23">
        <v>4.3760873247281902E-2</v>
      </c>
      <c r="EP23">
        <v>1</v>
      </c>
      <c r="EQ23">
        <v>4</v>
      </c>
      <c r="ER23">
        <v>4</v>
      </c>
      <c r="ES23" t="s">
        <v>300</v>
      </c>
      <c r="ET23">
        <v>100</v>
      </c>
      <c r="EU23">
        <v>100</v>
      </c>
      <c r="EV23">
        <v>-2.2389999999999999</v>
      </c>
      <c r="EW23">
        <v>-8.5900000000000004E-2</v>
      </c>
      <c r="EX23">
        <v>-2.2392000000000398</v>
      </c>
      <c r="EY23">
        <v>0</v>
      </c>
      <c r="EZ23">
        <v>0</v>
      </c>
      <c r="FA23">
        <v>0</v>
      </c>
      <c r="FB23">
        <v>-8.5904761904764398E-2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0.4</v>
      </c>
      <c r="FK23">
        <v>0.5</v>
      </c>
      <c r="FL23">
        <v>2</v>
      </c>
      <c r="FM23">
        <v>499.541</v>
      </c>
      <c r="FN23">
        <v>527.99300000000005</v>
      </c>
      <c r="FO23">
        <v>21.759699999999999</v>
      </c>
      <c r="FP23">
        <v>24.8672</v>
      </c>
      <c r="FQ23">
        <v>30</v>
      </c>
      <c r="FR23">
        <v>24.805499999999999</v>
      </c>
      <c r="FS23">
        <v>24.781199999999998</v>
      </c>
      <c r="FT23">
        <v>20.214500000000001</v>
      </c>
      <c r="FU23">
        <v>0</v>
      </c>
      <c r="FV23">
        <v>0</v>
      </c>
      <c r="FW23">
        <v>21.76</v>
      </c>
      <c r="FX23">
        <v>400</v>
      </c>
      <c r="FY23">
        <v>0</v>
      </c>
      <c r="FZ23">
        <v>102.32599999999999</v>
      </c>
      <c r="GA23">
        <v>102.58499999999999</v>
      </c>
    </row>
    <row r="24" spans="1:183" x14ac:dyDescent="0.35">
      <c r="A24">
        <v>7</v>
      </c>
      <c r="B24">
        <v>1599657765.5999999</v>
      </c>
      <c r="C24">
        <v>2594</v>
      </c>
      <c r="D24" t="s">
        <v>326</v>
      </c>
      <c r="E24" t="s">
        <v>327</v>
      </c>
      <c r="F24">
        <v>1599657765.5999999</v>
      </c>
      <c r="G24">
        <f t="shared" si="0"/>
        <v>2.3496845239430299E-3</v>
      </c>
      <c r="H24">
        <f t="shared" si="1"/>
        <v>15.003389628562273</v>
      </c>
      <c r="I24">
        <f t="shared" si="2"/>
        <v>380.85899999999998</v>
      </c>
      <c r="J24">
        <f t="shared" si="3"/>
        <v>280.57678210493577</v>
      </c>
      <c r="K24">
        <f t="shared" si="4"/>
        <v>28.644041991383073</v>
      </c>
      <c r="L24">
        <f t="shared" si="5"/>
        <v>38.881838714352597</v>
      </c>
      <c r="M24">
        <f t="shared" si="6"/>
        <v>0.26234685788711665</v>
      </c>
      <c r="N24">
        <f t="shared" si="7"/>
        <v>2.9630078359868723</v>
      </c>
      <c r="O24">
        <f t="shared" si="8"/>
        <v>0.25009160574327938</v>
      </c>
      <c r="P24">
        <f t="shared" si="9"/>
        <v>0.15736062355015021</v>
      </c>
      <c r="Q24">
        <f t="shared" si="10"/>
        <v>66.059003196343596</v>
      </c>
      <c r="R24">
        <f t="shared" si="11"/>
        <v>23.86199039247407</v>
      </c>
      <c r="S24">
        <f t="shared" si="12"/>
        <v>23.4039</v>
      </c>
      <c r="T24">
        <f t="shared" si="13"/>
        <v>2.8893954045671482</v>
      </c>
      <c r="U24">
        <f t="shared" si="14"/>
        <v>64.889777702138446</v>
      </c>
      <c r="V24">
        <f t="shared" si="15"/>
        <v>1.9529788572819997</v>
      </c>
      <c r="W24">
        <f t="shared" si="16"/>
        <v>3.0096864659433704</v>
      </c>
      <c r="X24">
        <f t="shared" si="17"/>
        <v>0.93641654728514845</v>
      </c>
      <c r="Y24">
        <f t="shared" si="18"/>
        <v>-103.62108750588762</v>
      </c>
      <c r="Z24">
        <f t="shared" si="19"/>
        <v>108.25693548808917</v>
      </c>
      <c r="AA24">
        <f t="shared" si="20"/>
        <v>7.6308875612328348</v>
      </c>
      <c r="AB24">
        <f t="shared" si="21"/>
        <v>78.325738739777989</v>
      </c>
      <c r="AC24">
        <v>2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54423.266149629606</v>
      </c>
      <c r="AH24" t="s">
        <v>298</v>
      </c>
      <c r="AI24">
        <v>10347.6</v>
      </c>
      <c r="AJ24">
        <v>802.26769230769196</v>
      </c>
      <c r="AK24">
        <v>3215.74</v>
      </c>
      <c r="AL24">
        <f t="shared" si="25"/>
        <v>2413.4723076923078</v>
      </c>
      <c r="AM24">
        <f t="shared" si="26"/>
        <v>0.75051848336380056</v>
      </c>
      <c r="AN24">
        <v>-1.3892863226467</v>
      </c>
      <c r="AO24" t="s">
        <v>328</v>
      </c>
      <c r="AP24">
        <v>10373.6</v>
      </c>
      <c r="AQ24">
        <v>1015.9234615384599</v>
      </c>
      <c r="AR24">
        <v>2464.41</v>
      </c>
      <c r="AS24">
        <f t="shared" si="27"/>
        <v>0.58776199514753635</v>
      </c>
      <c r="AT24">
        <v>0.5</v>
      </c>
      <c r="AU24">
        <f t="shared" si="28"/>
        <v>337.16401149532993</v>
      </c>
      <c r="AV24">
        <f t="shared" si="29"/>
        <v>15.003389628562273</v>
      </c>
      <c r="AW24">
        <f t="shared" si="30"/>
        <v>99.086096044220994</v>
      </c>
      <c r="AX24">
        <f t="shared" si="31"/>
        <v>0.69114311336181877</v>
      </c>
      <c r="AY24">
        <f t="shared" si="32"/>
        <v>4.8619293258812195E-2</v>
      </c>
      <c r="AZ24">
        <f t="shared" si="33"/>
        <v>0.30487216007076745</v>
      </c>
      <c r="BA24" t="s">
        <v>329</v>
      </c>
      <c r="BB24">
        <v>761.15</v>
      </c>
      <c r="BC24">
        <f t="shared" si="34"/>
        <v>1703.2599999999998</v>
      </c>
      <c r="BD24">
        <f t="shared" si="35"/>
        <v>0.85042009937504559</v>
      </c>
      <c r="BE24">
        <f t="shared" si="36"/>
        <v>0.306091852407123</v>
      </c>
      <c r="BF24">
        <f t="shared" si="37"/>
        <v>0.87145759527208944</v>
      </c>
      <c r="BG24">
        <f t="shared" si="38"/>
        <v>0.31130665871132362</v>
      </c>
      <c r="BH24">
        <f t="shared" si="39"/>
        <v>0.63715159964815038</v>
      </c>
      <c r="BI24">
        <f t="shared" si="40"/>
        <v>0.36284840035184962</v>
      </c>
      <c r="BJ24">
        <v>1580</v>
      </c>
      <c r="BK24">
        <v>300</v>
      </c>
      <c r="BL24">
        <v>300</v>
      </c>
      <c r="BM24">
        <v>300</v>
      </c>
      <c r="BN24">
        <v>10373.6</v>
      </c>
      <c r="BO24">
        <v>2368.6999999999998</v>
      </c>
      <c r="BP24">
        <v>-8.2629299999999999E-3</v>
      </c>
      <c r="BQ24">
        <v>3.03</v>
      </c>
      <c r="BR24">
        <f t="shared" si="41"/>
        <v>399.97500000000002</v>
      </c>
      <c r="BS24">
        <f t="shared" si="42"/>
        <v>337.16401149532993</v>
      </c>
      <c r="BT24">
        <f t="shared" si="43"/>
        <v>0.84296271390794408</v>
      </c>
      <c r="BU24">
        <f t="shared" si="44"/>
        <v>0.19592542781588831</v>
      </c>
      <c r="BV24">
        <v>6</v>
      </c>
      <c r="BW24">
        <v>0.5</v>
      </c>
      <c r="BX24" t="s">
        <v>299</v>
      </c>
      <c r="BY24">
        <v>1599657765.5999999</v>
      </c>
      <c r="BZ24">
        <v>380.85899999999998</v>
      </c>
      <c r="CA24">
        <v>399.935</v>
      </c>
      <c r="CB24">
        <v>19.13</v>
      </c>
      <c r="CC24">
        <v>16.364599999999999</v>
      </c>
      <c r="CD24">
        <v>383.07</v>
      </c>
      <c r="CE24">
        <v>19.215299999999999</v>
      </c>
      <c r="CF24">
        <v>500.05099999999999</v>
      </c>
      <c r="CG24">
        <v>101.99</v>
      </c>
      <c r="CH24">
        <v>9.9851400000000007E-2</v>
      </c>
      <c r="CI24">
        <v>24.081600000000002</v>
      </c>
      <c r="CJ24">
        <v>23.4039</v>
      </c>
      <c r="CK24">
        <v>999.9</v>
      </c>
      <c r="CL24">
        <v>0</v>
      </c>
      <c r="CM24">
        <v>0</v>
      </c>
      <c r="CN24">
        <v>9993.1200000000008</v>
      </c>
      <c r="CO24">
        <v>0</v>
      </c>
      <c r="CP24">
        <v>1.5289399999999999E-3</v>
      </c>
      <c r="CQ24">
        <v>399.97500000000002</v>
      </c>
      <c r="CR24">
        <v>0.89998800000000001</v>
      </c>
      <c r="CS24">
        <v>0.100012</v>
      </c>
      <c r="CT24">
        <v>0</v>
      </c>
      <c r="CU24">
        <v>1016.84</v>
      </c>
      <c r="CV24">
        <v>5.0011200000000002</v>
      </c>
      <c r="CW24">
        <v>3987.75</v>
      </c>
      <c r="CX24">
        <v>3869.3</v>
      </c>
      <c r="CY24">
        <v>37.436999999999998</v>
      </c>
      <c r="CZ24">
        <v>40.875</v>
      </c>
      <c r="DA24">
        <v>39.375</v>
      </c>
      <c r="DB24">
        <v>40.25</v>
      </c>
      <c r="DC24">
        <v>39.436999999999998</v>
      </c>
      <c r="DD24">
        <v>355.47</v>
      </c>
      <c r="DE24">
        <v>39.5</v>
      </c>
      <c r="DF24">
        <v>0</v>
      </c>
      <c r="DG24">
        <v>84.599999904632597</v>
      </c>
      <c r="DH24">
        <v>0</v>
      </c>
      <c r="DI24">
        <v>1015.9234615384599</v>
      </c>
      <c r="DJ24">
        <v>8.9357264985876999</v>
      </c>
      <c r="DK24">
        <v>30.090256413271899</v>
      </c>
      <c r="DL24">
        <v>3984.3769230769199</v>
      </c>
      <c r="DM24">
        <v>15</v>
      </c>
      <c r="DN24">
        <v>1599657739.0999999</v>
      </c>
      <c r="DO24" t="s">
        <v>330</v>
      </c>
      <c r="DP24">
        <v>1599657733.5999999</v>
      </c>
      <c r="DQ24">
        <v>1599657739.0999999</v>
      </c>
      <c r="DR24">
        <v>8</v>
      </c>
      <c r="DS24">
        <v>2.8000000000000001E-2</v>
      </c>
      <c r="DT24">
        <v>1E-3</v>
      </c>
      <c r="DU24">
        <v>-2.2120000000000002</v>
      </c>
      <c r="DV24">
        <v>-8.5000000000000006E-2</v>
      </c>
      <c r="DW24">
        <v>400</v>
      </c>
      <c r="DX24">
        <v>16</v>
      </c>
      <c r="DY24">
        <v>0.15</v>
      </c>
      <c r="DZ24">
        <v>0.03</v>
      </c>
      <c r="EA24">
        <v>400.01299999999998</v>
      </c>
      <c r="EB24">
        <v>5.0926829269052502E-2</v>
      </c>
      <c r="EC24">
        <v>2.96277720736619E-2</v>
      </c>
      <c r="ED24">
        <v>1</v>
      </c>
      <c r="EE24">
        <v>380.906024390244</v>
      </c>
      <c r="EF24">
        <v>-0.60915679442536796</v>
      </c>
      <c r="EG24">
        <v>0.119570876584004</v>
      </c>
      <c r="EH24">
        <v>1</v>
      </c>
      <c r="EI24">
        <v>16.359836585365901</v>
      </c>
      <c r="EJ24">
        <v>2.7344947735240498E-2</v>
      </c>
      <c r="EK24">
        <v>2.8382196495862202E-3</v>
      </c>
      <c r="EL24">
        <v>1</v>
      </c>
      <c r="EM24">
        <v>19.1276902439024</v>
      </c>
      <c r="EN24">
        <v>5.3243205574928197E-2</v>
      </c>
      <c r="EO24">
        <v>1.63384001497302E-2</v>
      </c>
      <c r="EP24">
        <v>1</v>
      </c>
      <c r="EQ24">
        <v>4</v>
      </c>
      <c r="ER24">
        <v>4</v>
      </c>
      <c r="ES24" t="s">
        <v>300</v>
      </c>
      <c r="ET24">
        <v>100</v>
      </c>
      <c r="EU24">
        <v>100</v>
      </c>
      <c r="EV24">
        <v>-2.2109999999999999</v>
      </c>
      <c r="EW24">
        <v>-8.5300000000000001E-2</v>
      </c>
      <c r="EX24">
        <v>-2.2115714285712902</v>
      </c>
      <c r="EY24">
        <v>0</v>
      </c>
      <c r="EZ24">
        <v>0</v>
      </c>
      <c r="FA24">
        <v>0</v>
      </c>
      <c r="FB24">
        <v>-8.52700000000048E-2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0.5</v>
      </c>
      <c r="FK24">
        <v>0.4</v>
      </c>
      <c r="FL24">
        <v>2</v>
      </c>
      <c r="FM24">
        <v>499.68299999999999</v>
      </c>
      <c r="FN24">
        <v>527.66999999999996</v>
      </c>
      <c r="FO24">
        <v>21.759799999999998</v>
      </c>
      <c r="FP24">
        <v>24.867699999999999</v>
      </c>
      <c r="FQ24">
        <v>30.0001</v>
      </c>
      <c r="FR24">
        <v>24.815899999999999</v>
      </c>
      <c r="FS24">
        <v>24.794699999999999</v>
      </c>
      <c r="FT24">
        <v>20.222000000000001</v>
      </c>
      <c r="FU24">
        <v>0</v>
      </c>
      <c r="FV24">
        <v>0</v>
      </c>
      <c r="FW24">
        <v>21.76</v>
      </c>
      <c r="FX24">
        <v>400</v>
      </c>
      <c r="FY24">
        <v>0</v>
      </c>
      <c r="FZ24">
        <v>102.325</v>
      </c>
      <c r="GA24">
        <v>102.589</v>
      </c>
    </row>
    <row r="25" spans="1:183" x14ac:dyDescent="0.35">
      <c r="A25">
        <v>8</v>
      </c>
      <c r="B25">
        <v>1599657848.5999999</v>
      </c>
      <c r="C25">
        <v>2677</v>
      </c>
      <c r="D25" t="s">
        <v>331</v>
      </c>
      <c r="E25" t="s">
        <v>332</v>
      </c>
      <c r="F25">
        <v>1599657848.5999999</v>
      </c>
      <c r="G25">
        <f t="shared" si="0"/>
        <v>2.2690728823208349E-3</v>
      </c>
      <c r="H25">
        <f t="shared" si="1"/>
        <v>10.823746501641729</v>
      </c>
      <c r="I25">
        <f t="shared" si="2"/>
        <v>385.96499999999997</v>
      </c>
      <c r="J25">
        <f t="shared" si="3"/>
        <v>311.15103097373526</v>
      </c>
      <c r="K25">
        <f t="shared" si="4"/>
        <v>31.764762740338124</v>
      </c>
      <c r="L25">
        <f t="shared" si="5"/>
        <v>39.402365509466996</v>
      </c>
      <c r="M25">
        <f t="shared" si="6"/>
        <v>0.25867438042687868</v>
      </c>
      <c r="N25">
        <f t="shared" si="7"/>
        <v>2.9639671477233676</v>
      </c>
      <c r="O25">
        <f t="shared" si="8"/>
        <v>0.24675512749205067</v>
      </c>
      <c r="P25">
        <f t="shared" si="9"/>
        <v>0.1552470774331064</v>
      </c>
      <c r="Q25">
        <f t="shared" si="10"/>
        <v>41.304698253712559</v>
      </c>
      <c r="R25">
        <f t="shared" si="11"/>
        <v>23.639428125205779</v>
      </c>
      <c r="S25">
        <f t="shared" si="12"/>
        <v>23.258500000000002</v>
      </c>
      <c r="T25">
        <f t="shared" si="13"/>
        <v>2.8641420551964152</v>
      </c>
      <c r="U25">
        <f t="shared" si="14"/>
        <v>65.092451744830996</v>
      </c>
      <c r="V25">
        <f t="shared" si="15"/>
        <v>1.9475006959554599</v>
      </c>
      <c r="W25">
        <f t="shared" si="16"/>
        <v>2.9918994349603851</v>
      </c>
      <c r="X25">
        <f t="shared" si="17"/>
        <v>0.91664135924095524</v>
      </c>
      <c r="Y25">
        <f t="shared" si="18"/>
        <v>-100.06611411034882</v>
      </c>
      <c r="Z25">
        <f t="shared" si="19"/>
        <v>115.75433669122415</v>
      </c>
      <c r="AA25">
        <f t="shared" si="20"/>
        <v>8.1466696664717499</v>
      </c>
      <c r="AB25">
        <f t="shared" si="21"/>
        <v>65.139590501059644</v>
      </c>
      <c r="AC25">
        <v>2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54469.70576578514</v>
      </c>
      <c r="AH25" t="s">
        <v>298</v>
      </c>
      <c r="AI25">
        <v>10347.6</v>
      </c>
      <c r="AJ25">
        <v>802.26769230769196</v>
      </c>
      <c r="AK25">
        <v>3215.74</v>
      </c>
      <c r="AL25">
        <f t="shared" si="25"/>
        <v>2413.4723076923078</v>
      </c>
      <c r="AM25">
        <f t="shared" si="26"/>
        <v>0.75051848336380056</v>
      </c>
      <c r="AN25">
        <v>-1.3892863226467</v>
      </c>
      <c r="AO25" t="s">
        <v>333</v>
      </c>
      <c r="AP25">
        <v>10362.200000000001</v>
      </c>
      <c r="AQ25">
        <v>962.021769230769</v>
      </c>
      <c r="AR25">
        <v>2619.5500000000002</v>
      </c>
      <c r="AS25">
        <f t="shared" si="27"/>
        <v>0.63275304184658854</v>
      </c>
      <c r="AT25">
        <v>0.5</v>
      </c>
      <c r="AU25">
        <f t="shared" si="28"/>
        <v>210.86885376867195</v>
      </c>
      <c r="AV25">
        <f t="shared" si="29"/>
        <v>10.823746501641729</v>
      </c>
      <c r="AW25">
        <f t="shared" si="30"/>
        <v>66.713954326415319</v>
      </c>
      <c r="AX25">
        <f t="shared" si="31"/>
        <v>0.70512874348647681</v>
      </c>
      <c r="AY25">
        <f t="shared" si="32"/>
        <v>5.7917670656503932E-2</v>
      </c>
      <c r="AZ25">
        <f t="shared" si="33"/>
        <v>0.22759252543375755</v>
      </c>
      <c r="BA25" t="s">
        <v>334</v>
      </c>
      <c r="BB25">
        <v>772.43</v>
      </c>
      <c r="BC25">
        <f t="shared" si="34"/>
        <v>1847.1200000000003</v>
      </c>
      <c r="BD25">
        <f t="shared" si="35"/>
        <v>0.89735817422215713</v>
      </c>
      <c r="BE25">
        <f t="shared" si="36"/>
        <v>0.2440091515198643</v>
      </c>
      <c r="BF25">
        <f t="shared" si="37"/>
        <v>0.91209176678446724</v>
      </c>
      <c r="BG25">
        <f t="shared" si="38"/>
        <v>0.24702583000426434</v>
      </c>
      <c r="BH25">
        <f t="shared" si="39"/>
        <v>0.72051007231225084</v>
      </c>
      <c r="BI25">
        <f t="shared" si="40"/>
        <v>0.27948992768774916</v>
      </c>
      <c r="BJ25">
        <v>1582</v>
      </c>
      <c r="BK25">
        <v>300</v>
      </c>
      <c r="BL25">
        <v>300</v>
      </c>
      <c r="BM25">
        <v>300</v>
      </c>
      <c r="BN25">
        <v>10362.200000000001</v>
      </c>
      <c r="BO25">
        <v>2538.42</v>
      </c>
      <c r="BP25">
        <v>-8.3813499999999992E-3</v>
      </c>
      <c r="BQ25">
        <v>-3.69</v>
      </c>
      <c r="BR25">
        <f t="shared" si="41"/>
        <v>250.15899999999999</v>
      </c>
      <c r="BS25">
        <f t="shared" si="42"/>
        <v>210.86885376867195</v>
      </c>
      <c r="BT25">
        <f t="shared" si="43"/>
        <v>0.84293930567627773</v>
      </c>
      <c r="BU25">
        <f t="shared" si="44"/>
        <v>0.19587861135255552</v>
      </c>
      <c r="BV25">
        <v>6</v>
      </c>
      <c r="BW25">
        <v>0.5</v>
      </c>
      <c r="BX25" t="s">
        <v>299</v>
      </c>
      <c r="BY25">
        <v>1599657848.5999999</v>
      </c>
      <c r="BZ25">
        <v>385.96499999999997</v>
      </c>
      <c r="CA25">
        <v>400</v>
      </c>
      <c r="CB25">
        <v>19.076699999999999</v>
      </c>
      <c r="CC25">
        <v>16.406600000000001</v>
      </c>
      <c r="CD25">
        <v>388.16</v>
      </c>
      <c r="CE25">
        <v>19.161899999999999</v>
      </c>
      <c r="CF25">
        <v>500.15800000000002</v>
      </c>
      <c r="CG25">
        <v>101.988</v>
      </c>
      <c r="CH25">
        <v>9.9923799999999993E-2</v>
      </c>
      <c r="CI25">
        <v>23.982900000000001</v>
      </c>
      <c r="CJ25">
        <v>23.258500000000002</v>
      </c>
      <c r="CK25">
        <v>999.9</v>
      </c>
      <c r="CL25">
        <v>0</v>
      </c>
      <c r="CM25">
        <v>0</v>
      </c>
      <c r="CN25">
        <v>9998.75</v>
      </c>
      <c r="CO25">
        <v>0</v>
      </c>
      <c r="CP25">
        <v>1.5289399999999999E-3</v>
      </c>
      <c r="CQ25">
        <v>250.15899999999999</v>
      </c>
      <c r="CR25">
        <v>0.90001500000000001</v>
      </c>
      <c r="CS25">
        <v>9.9984600000000007E-2</v>
      </c>
      <c r="CT25">
        <v>0</v>
      </c>
      <c r="CU25">
        <v>961.37800000000004</v>
      </c>
      <c r="CV25">
        <v>5.0011200000000002</v>
      </c>
      <c r="CW25">
        <v>2345.83</v>
      </c>
      <c r="CX25">
        <v>2401.66</v>
      </c>
      <c r="CY25">
        <v>36.936999999999998</v>
      </c>
      <c r="CZ25">
        <v>40.686999999999998</v>
      </c>
      <c r="DA25">
        <v>39.061999999999998</v>
      </c>
      <c r="DB25">
        <v>40.061999999999998</v>
      </c>
      <c r="DC25">
        <v>39.125</v>
      </c>
      <c r="DD25">
        <v>220.65</v>
      </c>
      <c r="DE25">
        <v>24.51</v>
      </c>
      <c r="DF25">
        <v>0</v>
      </c>
      <c r="DG25">
        <v>82.299999952316298</v>
      </c>
      <c r="DH25">
        <v>0</v>
      </c>
      <c r="DI25">
        <v>962.021769230769</v>
      </c>
      <c r="DJ25">
        <v>-0.79350427349101504</v>
      </c>
      <c r="DK25">
        <v>-5.2170939374316401</v>
      </c>
      <c r="DL25">
        <v>2344.99384615385</v>
      </c>
      <c r="DM25">
        <v>15</v>
      </c>
      <c r="DN25">
        <v>1599657821.0999999</v>
      </c>
      <c r="DO25" t="s">
        <v>335</v>
      </c>
      <c r="DP25">
        <v>1599657814.5999999</v>
      </c>
      <c r="DQ25">
        <v>1599657821.0999999</v>
      </c>
      <c r="DR25">
        <v>9</v>
      </c>
      <c r="DS25">
        <v>1.7000000000000001E-2</v>
      </c>
      <c r="DT25">
        <v>0</v>
      </c>
      <c r="DU25">
        <v>-2.194</v>
      </c>
      <c r="DV25">
        <v>-8.5000000000000006E-2</v>
      </c>
      <c r="DW25">
        <v>400</v>
      </c>
      <c r="DX25">
        <v>16</v>
      </c>
      <c r="DY25">
        <v>0.16</v>
      </c>
      <c r="DZ25">
        <v>0.05</v>
      </c>
      <c r="EA25">
        <v>399.98456097561001</v>
      </c>
      <c r="EB25">
        <v>9.2195121951061706E-2</v>
      </c>
      <c r="EC25">
        <v>3.8805360945006397E-2</v>
      </c>
      <c r="ED25">
        <v>1</v>
      </c>
      <c r="EE25">
        <v>386.01353658536601</v>
      </c>
      <c r="EF25">
        <v>-0.35040418118410199</v>
      </c>
      <c r="EG25">
        <v>3.8889523048948299E-2</v>
      </c>
      <c r="EH25">
        <v>1</v>
      </c>
      <c r="EI25">
        <v>16.4011975609756</v>
      </c>
      <c r="EJ25">
        <v>3.0169337979126801E-2</v>
      </c>
      <c r="EK25">
        <v>3.0860415725888798E-3</v>
      </c>
      <c r="EL25">
        <v>1</v>
      </c>
      <c r="EM25">
        <v>19.080514634146301</v>
      </c>
      <c r="EN25">
        <v>-8.0655052264914304E-3</v>
      </c>
      <c r="EO25">
        <v>1.3424696890997E-3</v>
      </c>
      <c r="EP25">
        <v>1</v>
      </c>
      <c r="EQ25">
        <v>4</v>
      </c>
      <c r="ER25">
        <v>4</v>
      </c>
      <c r="ES25" t="s">
        <v>300</v>
      </c>
      <c r="ET25">
        <v>100</v>
      </c>
      <c r="EU25">
        <v>100</v>
      </c>
      <c r="EV25">
        <v>-2.1949999999999998</v>
      </c>
      <c r="EW25">
        <v>-8.5199999999999998E-2</v>
      </c>
      <c r="EX25">
        <v>-2.1943333333332999</v>
      </c>
      <c r="EY25">
        <v>0</v>
      </c>
      <c r="EZ25">
        <v>0</v>
      </c>
      <c r="FA25">
        <v>0</v>
      </c>
      <c r="FB25">
        <v>-8.5250000000002005E-2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0.6</v>
      </c>
      <c r="FK25">
        <v>0.5</v>
      </c>
      <c r="FL25">
        <v>2</v>
      </c>
      <c r="FM25">
        <v>499.77699999999999</v>
      </c>
      <c r="FN25">
        <v>527.35500000000002</v>
      </c>
      <c r="FO25">
        <v>21.760100000000001</v>
      </c>
      <c r="FP25">
        <v>24.869900000000001</v>
      </c>
      <c r="FQ25">
        <v>30.0002</v>
      </c>
      <c r="FR25">
        <v>24.8263</v>
      </c>
      <c r="FS25">
        <v>24.807200000000002</v>
      </c>
      <c r="FT25">
        <v>20.223600000000001</v>
      </c>
      <c r="FU25">
        <v>0</v>
      </c>
      <c r="FV25">
        <v>0</v>
      </c>
      <c r="FW25">
        <v>21.76</v>
      </c>
      <c r="FX25">
        <v>400</v>
      </c>
      <c r="FY25">
        <v>0</v>
      </c>
      <c r="FZ25">
        <v>102.325</v>
      </c>
      <c r="GA25">
        <v>102.587</v>
      </c>
    </row>
    <row r="26" spans="1:183" x14ac:dyDescent="0.35">
      <c r="A26">
        <v>9</v>
      </c>
      <c r="B26">
        <v>1599657929.5999999</v>
      </c>
      <c r="C26">
        <v>2758</v>
      </c>
      <c r="D26" t="s">
        <v>336</v>
      </c>
      <c r="E26" t="s">
        <v>337</v>
      </c>
      <c r="F26">
        <v>1599657929.5999999</v>
      </c>
      <c r="G26">
        <f t="shared" si="0"/>
        <v>2.1831081269253596E-3</v>
      </c>
      <c r="H26">
        <f t="shared" si="1"/>
        <v>6.8313854965202943</v>
      </c>
      <c r="I26">
        <f t="shared" si="2"/>
        <v>390.78899999999999</v>
      </c>
      <c r="J26">
        <f t="shared" si="3"/>
        <v>340.55618572564538</v>
      </c>
      <c r="K26">
        <f t="shared" si="4"/>
        <v>34.765950698806705</v>
      </c>
      <c r="L26">
        <f t="shared" si="5"/>
        <v>39.894007735278905</v>
      </c>
      <c r="M26">
        <f t="shared" si="6"/>
        <v>0.25284935950963366</v>
      </c>
      <c r="N26">
        <f t="shared" si="7"/>
        <v>2.9639325391245648</v>
      </c>
      <c r="O26">
        <f t="shared" si="8"/>
        <v>0.24144803435901496</v>
      </c>
      <c r="P26">
        <f t="shared" si="9"/>
        <v>0.15188653902849678</v>
      </c>
      <c r="Q26">
        <f t="shared" si="10"/>
        <v>24.749253477478796</v>
      </c>
      <c r="R26">
        <f t="shared" si="11"/>
        <v>23.470786990871535</v>
      </c>
      <c r="S26">
        <f t="shared" si="12"/>
        <v>23.1328</v>
      </c>
      <c r="T26">
        <f t="shared" si="13"/>
        <v>2.842466050594378</v>
      </c>
      <c r="U26">
        <f t="shared" si="14"/>
        <v>65.244708946325034</v>
      </c>
      <c r="V26">
        <f t="shared" si="15"/>
        <v>1.9410594031013999</v>
      </c>
      <c r="W26">
        <f t="shared" si="16"/>
        <v>2.9750449261690388</v>
      </c>
      <c r="X26">
        <f t="shared" si="17"/>
        <v>0.90140664749297805</v>
      </c>
      <c r="Y26">
        <f t="shared" si="18"/>
        <v>-96.275068397408361</v>
      </c>
      <c r="Z26">
        <f t="shared" si="19"/>
        <v>120.81837662636329</v>
      </c>
      <c r="AA26">
        <f t="shared" si="20"/>
        <v>8.493728302208412</v>
      </c>
      <c r="AB26">
        <f t="shared" si="21"/>
        <v>57.786290008642133</v>
      </c>
      <c r="AC26">
        <v>2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54485.883289940437</v>
      </c>
      <c r="AH26" t="s">
        <v>298</v>
      </c>
      <c r="AI26">
        <v>10347.6</v>
      </c>
      <c r="AJ26">
        <v>802.26769230769196</v>
      </c>
      <c r="AK26">
        <v>3215.74</v>
      </c>
      <c r="AL26">
        <f t="shared" si="25"/>
        <v>2413.4723076923078</v>
      </c>
      <c r="AM26">
        <f t="shared" si="26"/>
        <v>0.75051848336380056</v>
      </c>
      <c r="AN26">
        <v>-1.3892863226467</v>
      </c>
      <c r="AO26" t="s">
        <v>338</v>
      </c>
      <c r="AP26">
        <v>10354.700000000001</v>
      </c>
      <c r="AQ26">
        <v>909.26523076923104</v>
      </c>
      <c r="AR26">
        <v>2677.55</v>
      </c>
      <c r="AS26">
        <f t="shared" si="27"/>
        <v>0.66041148409208761</v>
      </c>
      <c r="AT26">
        <v>0.5</v>
      </c>
      <c r="AU26">
        <f t="shared" si="28"/>
        <v>126.39971094965414</v>
      </c>
      <c r="AV26">
        <f t="shared" si="29"/>
        <v>6.8313854965202943</v>
      </c>
      <c r="AW26">
        <f t="shared" si="30"/>
        <v>41.737910348535991</v>
      </c>
      <c r="AX26">
        <f t="shared" si="31"/>
        <v>0.71364120184497026</v>
      </c>
      <c r="AY26">
        <f t="shared" si="32"/>
        <v>6.5037109320933054E-2</v>
      </c>
      <c r="AZ26">
        <f t="shared" si="33"/>
        <v>0.20100091501559245</v>
      </c>
      <c r="BA26" t="s">
        <v>339</v>
      </c>
      <c r="BB26">
        <v>766.74</v>
      </c>
      <c r="BC26">
        <f t="shared" si="34"/>
        <v>1910.8100000000002</v>
      </c>
      <c r="BD26">
        <f t="shared" si="35"/>
        <v>0.92541109227540619</v>
      </c>
      <c r="BE26">
        <f t="shared" si="36"/>
        <v>0.21975908534095534</v>
      </c>
      <c r="BF26">
        <f t="shared" si="37"/>
        <v>0.94294323685418413</v>
      </c>
      <c r="BG26">
        <f t="shared" si="38"/>
        <v>0.22299406472767913</v>
      </c>
      <c r="BH26">
        <f t="shared" si="39"/>
        <v>0.7803550349010614</v>
      </c>
      <c r="BI26">
        <f t="shared" si="40"/>
        <v>0.2196449650989386</v>
      </c>
      <c r="BJ26">
        <v>1584</v>
      </c>
      <c r="BK26">
        <v>300</v>
      </c>
      <c r="BL26">
        <v>300</v>
      </c>
      <c r="BM26">
        <v>300</v>
      </c>
      <c r="BN26">
        <v>10354.700000000001</v>
      </c>
      <c r="BO26">
        <v>2622.29</v>
      </c>
      <c r="BP26">
        <v>-8.4607099999999998E-3</v>
      </c>
      <c r="BQ26">
        <v>-11.97</v>
      </c>
      <c r="BR26">
        <f t="shared" si="41"/>
        <v>149.958</v>
      </c>
      <c r="BS26">
        <f t="shared" si="42"/>
        <v>126.39971094965414</v>
      </c>
      <c r="BT26">
        <f t="shared" si="43"/>
        <v>0.84290075187488589</v>
      </c>
      <c r="BU26">
        <f t="shared" si="44"/>
        <v>0.19580150374977195</v>
      </c>
      <c r="BV26">
        <v>6</v>
      </c>
      <c r="BW26">
        <v>0.5</v>
      </c>
      <c r="BX26" t="s">
        <v>299</v>
      </c>
      <c r="BY26">
        <v>1599657929.5999999</v>
      </c>
      <c r="BZ26">
        <v>390.78899999999999</v>
      </c>
      <c r="CA26">
        <v>400.01</v>
      </c>
      <c r="CB26">
        <v>19.013999999999999</v>
      </c>
      <c r="CC26">
        <v>16.444199999999999</v>
      </c>
      <c r="CD26">
        <v>393.00299999999999</v>
      </c>
      <c r="CE26">
        <v>19.099699999999999</v>
      </c>
      <c r="CF26">
        <v>500.02300000000002</v>
      </c>
      <c r="CG26">
        <v>101.986</v>
      </c>
      <c r="CH26">
        <v>9.9800100000000003E-2</v>
      </c>
      <c r="CI26">
        <v>23.8889</v>
      </c>
      <c r="CJ26">
        <v>23.1328</v>
      </c>
      <c r="CK26">
        <v>999.9</v>
      </c>
      <c r="CL26">
        <v>0</v>
      </c>
      <c r="CM26">
        <v>0</v>
      </c>
      <c r="CN26">
        <v>9998.75</v>
      </c>
      <c r="CO26">
        <v>0</v>
      </c>
      <c r="CP26">
        <v>1.5289399999999999E-3</v>
      </c>
      <c r="CQ26">
        <v>149.958</v>
      </c>
      <c r="CR26">
        <v>0.900003</v>
      </c>
      <c r="CS26">
        <v>9.99974E-2</v>
      </c>
      <c r="CT26">
        <v>0</v>
      </c>
      <c r="CU26">
        <v>908.78700000000003</v>
      </c>
      <c r="CV26">
        <v>5.0011200000000002</v>
      </c>
      <c r="CW26">
        <v>1315.23</v>
      </c>
      <c r="CX26">
        <v>1420.05</v>
      </c>
      <c r="CY26">
        <v>36.561999999999998</v>
      </c>
      <c r="CZ26">
        <v>40.436999999999998</v>
      </c>
      <c r="DA26">
        <v>38.75</v>
      </c>
      <c r="DB26">
        <v>39.936999999999998</v>
      </c>
      <c r="DC26">
        <v>38.75</v>
      </c>
      <c r="DD26">
        <v>130.46</v>
      </c>
      <c r="DE26">
        <v>14.5</v>
      </c>
      <c r="DF26">
        <v>0</v>
      </c>
      <c r="DG26">
        <v>80.299999952316298</v>
      </c>
      <c r="DH26">
        <v>0</v>
      </c>
      <c r="DI26">
        <v>909.26523076923104</v>
      </c>
      <c r="DJ26">
        <v>-4.0641367376647404</v>
      </c>
      <c r="DK26">
        <v>-12.1558974737273</v>
      </c>
      <c r="DL26">
        <v>1316.91153846154</v>
      </c>
      <c r="DM26">
        <v>15</v>
      </c>
      <c r="DN26">
        <v>1599657903.5999999</v>
      </c>
      <c r="DO26" t="s">
        <v>340</v>
      </c>
      <c r="DP26">
        <v>1599657899.0999999</v>
      </c>
      <c r="DQ26">
        <v>1599657903.5999999</v>
      </c>
      <c r="DR26">
        <v>10</v>
      </c>
      <c r="DS26">
        <v>-0.02</v>
      </c>
      <c r="DT26">
        <v>0</v>
      </c>
      <c r="DU26">
        <v>-2.214</v>
      </c>
      <c r="DV26">
        <v>-8.5999999999999993E-2</v>
      </c>
      <c r="DW26">
        <v>400</v>
      </c>
      <c r="DX26">
        <v>16</v>
      </c>
      <c r="DY26">
        <v>0.23</v>
      </c>
      <c r="DZ26">
        <v>0.04</v>
      </c>
      <c r="EA26">
        <v>399.97912195121899</v>
      </c>
      <c r="EB26">
        <v>4.5574912894266101E-2</v>
      </c>
      <c r="EC26">
        <v>4.1837779124209599E-2</v>
      </c>
      <c r="ED26">
        <v>1</v>
      </c>
      <c r="EE26">
        <v>390.84821951219499</v>
      </c>
      <c r="EF26">
        <v>-0.88850174216004196</v>
      </c>
      <c r="EG26">
        <v>0.21004093819261699</v>
      </c>
      <c r="EH26">
        <v>1</v>
      </c>
      <c r="EI26">
        <v>16.4386902439024</v>
      </c>
      <c r="EJ26">
        <v>1.83825783972172E-2</v>
      </c>
      <c r="EK26">
        <v>2.0967809099698398E-3</v>
      </c>
      <c r="EL26">
        <v>1</v>
      </c>
      <c r="EM26">
        <v>19.0103902439024</v>
      </c>
      <c r="EN26">
        <v>0.15432752613242501</v>
      </c>
      <c r="EO26">
        <v>5.5823103901599898E-2</v>
      </c>
      <c r="EP26">
        <v>1</v>
      </c>
      <c r="EQ26">
        <v>4</v>
      </c>
      <c r="ER26">
        <v>4</v>
      </c>
      <c r="ES26" t="s">
        <v>300</v>
      </c>
      <c r="ET26">
        <v>100</v>
      </c>
      <c r="EU26">
        <v>100</v>
      </c>
      <c r="EV26">
        <v>-2.214</v>
      </c>
      <c r="EW26">
        <v>-8.5699999999999998E-2</v>
      </c>
      <c r="EX26">
        <v>-2.2139000000000202</v>
      </c>
      <c r="EY26">
        <v>0</v>
      </c>
      <c r="EZ26">
        <v>0</v>
      </c>
      <c r="FA26">
        <v>0</v>
      </c>
      <c r="FB26">
        <v>-8.57095238095269E-2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0.5</v>
      </c>
      <c r="FK26">
        <v>0.4</v>
      </c>
      <c r="FL26">
        <v>2</v>
      </c>
      <c r="FM26">
        <v>499.66899999999998</v>
      </c>
      <c r="FN26">
        <v>526.55999999999995</v>
      </c>
      <c r="FO26">
        <v>21.7593</v>
      </c>
      <c r="FP26">
        <v>24.882300000000001</v>
      </c>
      <c r="FQ26">
        <v>30.0001</v>
      </c>
      <c r="FR26">
        <v>24.840900000000001</v>
      </c>
      <c r="FS26">
        <v>24.8217</v>
      </c>
      <c r="FT26">
        <v>20.2272</v>
      </c>
      <c r="FU26">
        <v>0</v>
      </c>
      <c r="FV26">
        <v>0</v>
      </c>
      <c r="FW26">
        <v>21.76</v>
      </c>
      <c r="FX26">
        <v>400</v>
      </c>
      <c r="FY26">
        <v>0</v>
      </c>
      <c r="FZ26">
        <v>102.322</v>
      </c>
      <c r="GA26">
        <v>102.58199999999999</v>
      </c>
    </row>
    <row r="27" spans="1:183" x14ac:dyDescent="0.35">
      <c r="A27">
        <v>10</v>
      </c>
      <c r="B27">
        <v>1599658010.5999999</v>
      </c>
      <c r="C27">
        <v>2839</v>
      </c>
      <c r="D27" t="s">
        <v>341</v>
      </c>
      <c r="E27" t="s">
        <v>342</v>
      </c>
      <c r="F27">
        <v>1599658010.5999999</v>
      </c>
      <c r="G27">
        <f t="shared" si="0"/>
        <v>2.0864641782764094E-3</v>
      </c>
      <c r="H27">
        <f t="shared" si="1"/>
        <v>4.574011219601978</v>
      </c>
      <c r="I27">
        <f t="shared" si="2"/>
        <v>393.53500000000003</v>
      </c>
      <c r="J27">
        <f t="shared" si="3"/>
        <v>356.82058128308302</v>
      </c>
      <c r="K27">
        <f t="shared" si="4"/>
        <v>36.425241858399161</v>
      </c>
      <c r="L27">
        <f t="shared" si="5"/>
        <v>40.173152297436502</v>
      </c>
      <c r="M27">
        <f t="shared" si="6"/>
        <v>0.24250061510411969</v>
      </c>
      <c r="N27">
        <f t="shared" si="7"/>
        <v>2.9656538366418501</v>
      </c>
      <c r="O27">
        <f t="shared" si="8"/>
        <v>0.23199843892550695</v>
      </c>
      <c r="P27">
        <f t="shared" si="9"/>
        <v>0.14590469977377507</v>
      </c>
      <c r="Q27">
        <f t="shared" si="10"/>
        <v>16.482745606557788</v>
      </c>
      <c r="R27">
        <f t="shared" si="11"/>
        <v>23.367594016792779</v>
      </c>
      <c r="S27">
        <f t="shared" si="12"/>
        <v>23.057600000000001</v>
      </c>
      <c r="T27">
        <f t="shared" si="13"/>
        <v>2.8295671058990339</v>
      </c>
      <c r="U27">
        <f t="shared" si="14"/>
        <v>65.284017719744853</v>
      </c>
      <c r="V27">
        <f t="shared" si="15"/>
        <v>1.9329070776583299</v>
      </c>
      <c r="W27">
        <f t="shared" si="16"/>
        <v>2.9607661188317631</v>
      </c>
      <c r="X27">
        <f t="shared" si="17"/>
        <v>0.89666002824070401</v>
      </c>
      <c r="Y27">
        <f t="shared" si="18"/>
        <v>-92.013070261989654</v>
      </c>
      <c r="Z27">
        <f t="shared" si="19"/>
        <v>120.12109685931</v>
      </c>
      <c r="AA27">
        <f t="shared" si="20"/>
        <v>8.433182210516291</v>
      </c>
      <c r="AB27">
        <f t="shared" si="21"/>
        <v>53.023954414394424</v>
      </c>
      <c r="AC27">
        <v>2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54551.499205933498</v>
      </c>
      <c r="AH27" t="s">
        <v>298</v>
      </c>
      <c r="AI27">
        <v>10347.6</v>
      </c>
      <c r="AJ27">
        <v>802.26769230769196</v>
      </c>
      <c r="AK27">
        <v>3215.74</v>
      </c>
      <c r="AL27">
        <f t="shared" si="25"/>
        <v>2413.4723076923078</v>
      </c>
      <c r="AM27">
        <f t="shared" si="26"/>
        <v>0.75051848336380056</v>
      </c>
      <c r="AN27">
        <v>-1.3892863226467</v>
      </c>
      <c r="AO27" t="s">
        <v>343</v>
      </c>
      <c r="AP27">
        <v>10351.200000000001</v>
      </c>
      <c r="AQ27">
        <v>867.03892307692297</v>
      </c>
      <c r="AR27">
        <v>2733.12</v>
      </c>
      <c r="AS27">
        <f t="shared" si="27"/>
        <v>0.68276587816234824</v>
      </c>
      <c r="AT27">
        <v>0.5</v>
      </c>
      <c r="AU27">
        <f t="shared" si="28"/>
        <v>84.220035369197618</v>
      </c>
      <c r="AV27">
        <f t="shared" si="29"/>
        <v>4.574011219601978</v>
      </c>
      <c r="AW27">
        <f t="shared" si="30"/>
        <v>28.75128320385712</v>
      </c>
      <c r="AX27">
        <f t="shared" si="31"/>
        <v>0.72207952815829524</v>
      </c>
      <c r="AY27">
        <f t="shared" si="32"/>
        <v>7.0806162881637505E-2</v>
      </c>
      <c r="AZ27">
        <f t="shared" si="33"/>
        <v>0.17658207469851303</v>
      </c>
      <c r="BA27" t="s">
        <v>344</v>
      </c>
      <c r="BB27">
        <v>759.59</v>
      </c>
      <c r="BC27">
        <f t="shared" si="34"/>
        <v>1973.5299999999997</v>
      </c>
      <c r="BD27">
        <f t="shared" si="35"/>
        <v>0.94555495833510372</v>
      </c>
      <c r="BE27">
        <f t="shared" si="36"/>
        <v>0.19649451377155303</v>
      </c>
      <c r="BF27">
        <f t="shared" si="37"/>
        <v>0.9664545907984835</v>
      </c>
      <c r="BG27">
        <f t="shared" si="38"/>
        <v>0.19996914754802683</v>
      </c>
      <c r="BH27">
        <f t="shared" si="39"/>
        <v>0.82837583375485935</v>
      </c>
      <c r="BI27">
        <f t="shared" si="40"/>
        <v>0.17162416624514065</v>
      </c>
      <c r="BJ27">
        <v>1586</v>
      </c>
      <c r="BK27">
        <v>300</v>
      </c>
      <c r="BL27">
        <v>300</v>
      </c>
      <c r="BM27">
        <v>300</v>
      </c>
      <c r="BN27">
        <v>10351.200000000001</v>
      </c>
      <c r="BO27">
        <v>2699.79</v>
      </c>
      <c r="BP27">
        <v>-8.5006400000000003E-3</v>
      </c>
      <c r="BQ27">
        <v>-21.62</v>
      </c>
      <c r="BR27">
        <f t="shared" si="41"/>
        <v>99.922300000000007</v>
      </c>
      <c r="BS27">
        <f t="shared" si="42"/>
        <v>84.220035369197618</v>
      </c>
      <c r="BT27">
        <f t="shared" si="43"/>
        <v>0.84285525222295332</v>
      </c>
      <c r="BU27">
        <f t="shared" si="44"/>
        <v>0.1957105044459069</v>
      </c>
      <c r="BV27">
        <v>6</v>
      </c>
      <c r="BW27">
        <v>0.5</v>
      </c>
      <c r="BX27" t="s">
        <v>299</v>
      </c>
      <c r="BY27">
        <v>1599658010.5999999</v>
      </c>
      <c r="BZ27">
        <v>393.53500000000003</v>
      </c>
      <c r="CA27">
        <v>400.00900000000001</v>
      </c>
      <c r="CB27">
        <v>18.934699999999999</v>
      </c>
      <c r="CC27">
        <v>16.478400000000001</v>
      </c>
      <c r="CD27">
        <v>395.774</v>
      </c>
      <c r="CE27">
        <v>19.019600000000001</v>
      </c>
      <c r="CF27">
        <v>500.01</v>
      </c>
      <c r="CG27">
        <v>101.983</v>
      </c>
      <c r="CH27">
        <v>9.9793900000000005E-2</v>
      </c>
      <c r="CI27">
        <v>23.808900000000001</v>
      </c>
      <c r="CJ27">
        <v>23.057600000000001</v>
      </c>
      <c r="CK27">
        <v>999.9</v>
      </c>
      <c r="CL27">
        <v>0</v>
      </c>
      <c r="CM27">
        <v>0</v>
      </c>
      <c r="CN27">
        <v>10008.799999999999</v>
      </c>
      <c r="CO27">
        <v>0</v>
      </c>
      <c r="CP27">
        <v>1.5289399999999999E-3</v>
      </c>
      <c r="CQ27">
        <v>99.922300000000007</v>
      </c>
      <c r="CR27">
        <v>0.89982899999999999</v>
      </c>
      <c r="CS27">
        <v>0.10017</v>
      </c>
      <c r="CT27">
        <v>0</v>
      </c>
      <c r="CU27">
        <v>866.45100000000002</v>
      </c>
      <c r="CV27">
        <v>5.0011200000000002</v>
      </c>
      <c r="CW27">
        <v>824.01599999999996</v>
      </c>
      <c r="CX27">
        <v>929.85299999999995</v>
      </c>
      <c r="CY27">
        <v>36.186999999999998</v>
      </c>
      <c r="CZ27">
        <v>40.186999999999998</v>
      </c>
      <c r="DA27">
        <v>38.436999999999998</v>
      </c>
      <c r="DB27">
        <v>39.686999999999998</v>
      </c>
      <c r="DC27">
        <v>38.436999999999998</v>
      </c>
      <c r="DD27">
        <v>85.41</v>
      </c>
      <c r="DE27">
        <v>9.51</v>
      </c>
      <c r="DF27">
        <v>0</v>
      </c>
      <c r="DG27">
        <v>80.299999952316298</v>
      </c>
      <c r="DH27">
        <v>0</v>
      </c>
      <c r="DI27">
        <v>867.03892307692297</v>
      </c>
      <c r="DJ27">
        <v>-4.5757948587534001</v>
      </c>
      <c r="DK27">
        <v>-6.8013333232246804</v>
      </c>
      <c r="DL27">
        <v>825.863807692308</v>
      </c>
      <c r="DM27">
        <v>15</v>
      </c>
      <c r="DN27">
        <v>1599657983.0999999</v>
      </c>
      <c r="DO27" t="s">
        <v>345</v>
      </c>
      <c r="DP27">
        <v>1599657978.5999999</v>
      </c>
      <c r="DQ27">
        <v>1599657983.0999999</v>
      </c>
      <c r="DR27">
        <v>11</v>
      </c>
      <c r="DS27">
        <v>-2.5000000000000001E-2</v>
      </c>
      <c r="DT27">
        <v>1E-3</v>
      </c>
      <c r="DU27">
        <v>-2.2389999999999999</v>
      </c>
      <c r="DV27">
        <v>-8.5000000000000006E-2</v>
      </c>
      <c r="DW27">
        <v>400</v>
      </c>
      <c r="DX27">
        <v>16</v>
      </c>
      <c r="DY27">
        <v>0.19</v>
      </c>
      <c r="DZ27">
        <v>0.03</v>
      </c>
      <c r="EA27">
        <v>399.98914634146303</v>
      </c>
      <c r="EB27">
        <v>6.6376306620802294E-2</v>
      </c>
      <c r="EC27">
        <v>3.00970470762927E-2</v>
      </c>
      <c r="ED27">
        <v>1</v>
      </c>
      <c r="EE27">
        <v>393.53082926829302</v>
      </c>
      <c r="EF27">
        <v>8.0947735191611705E-2</v>
      </c>
      <c r="EG27">
        <v>1.9122075659129999E-2</v>
      </c>
      <c r="EH27">
        <v>1</v>
      </c>
      <c r="EI27">
        <v>16.4737585365854</v>
      </c>
      <c r="EJ27">
        <v>2.58773519164275E-2</v>
      </c>
      <c r="EK27">
        <v>2.59238807033164E-3</v>
      </c>
      <c r="EL27">
        <v>1</v>
      </c>
      <c r="EM27">
        <v>18.946456097561001</v>
      </c>
      <c r="EN27">
        <v>-5.9155400696855598E-2</v>
      </c>
      <c r="EO27">
        <v>6.0288351332286102E-3</v>
      </c>
      <c r="EP27">
        <v>1</v>
      </c>
      <c r="EQ27">
        <v>4</v>
      </c>
      <c r="ER27">
        <v>4</v>
      </c>
      <c r="ES27" t="s">
        <v>300</v>
      </c>
      <c r="ET27">
        <v>100</v>
      </c>
      <c r="EU27">
        <v>100</v>
      </c>
      <c r="EV27">
        <v>-2.2389999999999999</v>
      </c>
      <c r="EW27">
        <v>-8.4900000000000003E-2</v>
      </c>
      <c r="EX27">
        <v>-2.2394285714286801</v>
      </c>
      <c r="EY27">
        <v>0</v>
      </c>
      <c r="EZ27">
        <v>0</v>
      </c>
      <c r="FA27">
        <v>0</v>
      </c>
      <c r="FB27">
        <v>-8.4879999999998304E-2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0.5</v>
      </c>
      <c r="FK27">
        <v>0.5</v>
      </c>
      <c r="FL27">
        <v>2</v>
      </c>
      <c r="FM27">
        <v>499.59800000000001</v>
      </c>
      <c r="FN27">
        <v>526.38400000000001</v>
      </c>
      <c r="FO27">
        <v>21.759899999999998</v>
      </c>
      <c r="FP27">
        <v>24.8886</v>
      </c>
      <c r="FQ27">
        <v>30.0001</v>
      </c>
      <c r="FR27">
        <v>24.849699999999999</v>
      </c>
      <c r="FS27">
        <v>24.8322</v>
      </c>
      <c r="FT27">
        <v>20.231100000000001</v>
      </c>
      <c r="FU27">
        <v>0</v>
      </c>
      <c r="FV27">
        <v>0</v>
      </c>
      <c r="FW27">
        <v>21.76</v>
      </c>
      <c r="FX27">
        <v>400</v>
      </c>
      <c r="FY27">
        <v>0</v>
      </c>
      <c r="FZ27">
        <v>102.321</v>
      </c>
      <c r="GA27">
        <v>102.581</v>
      </c>
    </row>
    <row r="28" spans="1:183" x14ac:dyDescent="0.35">
      <c r="A28">
        <v>11</v>
      </c>
      <c r="B28">
        <v>1599658091.5999999</v>
      </c>
      <c r="C28">
        <v>2920</v>
      </c>
      <c r="D28" t="s">
        <v>346</v>
      </c>
      <c r="E28" t="s">
        <v>347</v>
      </c>
      <c r="F28">
        <v>1599658091.5999999</v>
      </c>
      <c r="G28">
        <f t="shared" si="0"/>
        <v>1.9688923702375206E-3</v>
      </c>
      <c r="H28">
        <f t="shared" si="1"/>
        <v>1.9019403564030006</v>
      </c>
      <c r="I28">
        <f t="shared" si="2"/>
        <v>396.79300000000001</v>
      </c>
      <c r="J28">
        <f t="shared" si="3"/>
        <v>377.36929142383519</v>
      </c>
      <c r="K28">
        <f t="shared" si="4"/>
        <v>38.520858749399984</v>
      </c>
      <c r="L28">
        <f t="shared" si="5"/>
        <v>40.503579525722003</v>
      </c>
      <c r="M28">
        <f t="shared" si="6"/>
        <v>0.22745043893206618</v>
      </c>
      <c r="N28">
        <f t="shared" si="7"/>
        <v>2.9586973341576539</v>
      </c>
      <c r="O28">
        <f t="shared" si="8"/>
        <v>0.21816378631040914</v>
      </c>
      <c r="P28">
        <f t="shared" si="9"/>
        <v>0.13715514009137827</v>
      </c>
      <c r="Q28">
        <f t="shared" si="10"/>
        <v>8.2672778326458491</v>
      </c>
      <c r="R28">
        <f t="shared" si="11"/>
        <v>23.293562227885438</v>
      </c>
      <c r="S28">
        <f t="shared" si="12"/>
        <v>23.015899999999998</v>
      </c>
      <c r="T28">
        <f t="shared" si="13"/>
        <v>2.8224364602639715</v>
      </c>
      <c r="U28">
        <f t="shared" si="14"/>
        <v>65.152888466895448</v>
      </c>
      <c r="V28">
        <f t="shared" si="15"/>
        <v>1.9226167548546</v>
      </c>
      <c r="W28">
        <f t="shared" si="16"/>
        <v>2.9509309565476785</v>
      </c>
      <c r="X28">
        <f t="shared" si="17"/>
        <v>0.89981970540937151</v>
      </c>
      <c r="Y28">
        <f t="shared" si="18"/>
        <v>-86.828153527474655</v>
      </c>
      <c r="Z28">
        <f t="shared" si="19"/>
        <v>117.67000373397762</v>
      </c>
      <c r="AA28">
        <f t="shared" si="20"/>
        <v>8.2764609276458678</v>
      </c>
      <c r="AB28">
        <f t="shared" si="21"/>
        <v>47.385588966794685</v>
      </c>
      <c r="AC28">
        <v>2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54355.528636401694</v>
      </c>
      <c r="AH28" t="s">
        <v>298</v>
      </c>
      <c r="AI28">
        <v>10347.6</v>
      </c>
      <c r="AJ28">
        <v>802.26769230769196</v>
      </c>
      <c r="AK28">
        <v>3215.74</v>
      </c>
      <c r="AL28">
        <f t="shared" si="25"/>
        <v>2413.4723076923078</v>
      </c>
      <c r="AM28">
        <f t="shared" si="26"/>
        <v>0.75051848336380056</v>
      </c>
      <c r="AN28">
        <v>-1.3892863226467</v>
      </c>
      <c r="AO28" t="s">
        <v>348</v>
      </c>
      <c r="AP28">
        <v>10347</v>
      </c>
      <c r="AQ28">
        <v>816.28956000000005</v>
      </c>
      <c r="AR28">
        <v>2767.28</v>
      </c>
      <c r="AS28">
        <f t="shared" si="27"/>
        <v>0.70502097366366967</v>
      </c>
      <c r="AT28">
        <v>0.5</v>
      </c>
      <c r="AU28">
        <f t="shared" si="28"/>
        <v>42.314656591830691</v>
      </c>
      <c r="AV28">
        <f t="shared" si="29"/>
        <v>1.9019403564030006</v>
      </c>
      <c r="AW28">
        <f t="shared" si="30"/>
        <v>14.916360195308146</v>
      </c>
      <c r="AX28">
        <f t="shared" si="31"/>
        <v>0.72310355294729844</v>
      </c>
      <c r="AY28">
        <f t="shared" si="32"/>
        <v>7.7779827230953072E-2</v>
      </c>
      <c r="AZ28">
        <f t="shared" si="33"/>
        <v>0.16205804978173496</v>
      </c>
      <c r="BA28" t="s">
        <v>349</v>
      </c>
      <c r="BB28">
        <v>766.25</v>
      </c>
      <c r="BC28">
        <f t="shared" si="34"/>
        <v>2001.0300000000002</v>
      </c>
      <c r="BD28">
        <f t="shared" si="35"/>
        <v>0.97499309855424443</v>
      </c>
      <c r="BE28">
        <f t="shared" si="36"/>
        <v>0.18308300911618322</v>
      </c>
      <c r="BF28">
        <f t="shared" si="37"/>
        <v>0.99286423416412317</v>
      </c>
      <c r="BG28">
        <f t="shared" si="38"/>
        <v>0.18581526648167926</v>
      </c>
      <c r="BH28">
        <f t="shared" si="39"/>
        <v>0.91522481528146671</v>
      </c>
      <c r="BI28">
        <f t="shared" si="40"/>
        <v>8.4775184718533292E-2</v>
      </c>
      <c r="BJ28">
        <v>1588</v>
      </c>
      <c r="BK28">
        <v>300</v>
      </c>
      <c r="BL28">
        <v>300</v>
      </c>
      <c r="BM28">
        <v>300</v>
      </c>
      <c r="BN28">
        <v>10347</v>
      </c>
      <c r="BO28">
        <v>2766.7</v>
      </c>
      <c r="BP28">
        <v>-8.5401699999999997E-3</v>
      </c>
      <c r="BQ28">
        <v>-39.94</v>
      </c>
      <c r="BR28">
        <f t="shared" si="41"/>
        <v>50.213900000000002</v>
      </c>
      <c r="BS28">
        <f t="shared" si="42"/>
        <v>42.314656591830691</v>
      </c>
      <c r="BT28">
        <f t="shared" si="43"/>
        <v>0.84268811209307959</v>
      </c>
      <c r="BU28">
        <f t="shared" si="44"/>
        <v>0.19537622418615913</v>
      </c>
      <c r="BV28">
        <v>6</v>
      </c>
      <c r="BW28">
        <v>0.5</v>
      </c>
      <c r="BX28" t="s">
        <v>299</v>
      </c>
      <c r="BY28">
        <v>1599658091.5999999</v>
      </c>
      <c r="BZ28">
        <v>396.79300000000001</v>
      </c>
      <c r="CA28">
        <v>400.01299999999998</v>
      </c>
      <c r="CB28">
        <v>18.834900000000001</v>
      </c>
      <c r="CC28">
        <v>16.5166</v>
      </c>
      <c r="CD28">
        <v>399.00299999999999</v>
      </c>
      <c r="CE28">
        <v>18.921500000000002</v>
      </c>
      <c r="CF28">
        <v>499.97199999999998</v>
      </c>
      <c r="CG28">
        <v>101.977</v>
      </c>
      <c r="CH28">
        <v>0.100354</v>
      </c>
      <c r="CI28">
        <v>23.753599999999999</v>
      </c>
      <c r="CJ28">
        <v>23.015899999999998</v>
      </c>
      <c r="CK28">
        <v>999.9</v>
      </c>
      <c r="CL28">
        <v>0</v>
      </c>
      <c r="CM28">
        <v>0</v>
      </c>
      <c r="CN28">
        <v>9970</v>
      </c>
      <c r="CO28">
        <v>0</v>
      </c>
      <c r="CP28">
        <v>1.5289399999999999E-3</v>
      </c>
      <c r="CQ28">
        <v>50.213900000000002</v>
      </c>
      <c r="CR28">
        <v>0.90054500000000004</v>
      </c>
      <c r="CS28">
        <v>9.9454600000000004E-2</v>
      </c>
      <c r="CT28">
        <v>0</v>
      </c>
      <c r="CU28">
        <v>816.16700000000003</v>
      </c>
      <c r="CV28">
        <v>5.0011200000000002</v>
      </c>
      <c r="CW28">
        <v>372.16</v>
      </c>
      <c r="CX28">
        <v>442.96600000000001</v>
      </c>
      <c r="CY28">
        <v>35.811999999999998</v>
      </c>
      <c r="CZ28">
        <v>39.936999999999998</v>
      </c>
      <c r="DA28">
        <v>38.125</v>
      </c>
      <c r="DB28">
        <v>39.5</v>
      </c>
      <c r="DC28">
        <v>38.125</v>
      </c>
      <c r="DD28">
        <v>40.72</v>
      </c>
      <c r="DE28">
        <v>4.5</v>
      </c>
      <c r="DF28">
        <v>0</v>
      </c>
      <c r="DG28">
        <v>80.399999856948895</v>
      </c>
      <c r="DH28">
        <v>0</v>
      </c>
      <c r="DI28">
        <v>816.28956000000005</v>
      </c>
      <c r="DJ28">
        <v>-0.825769232205387</v>
      </c>
      <c r="DK28">
        <v>0.24446147484861799</v>
      </c>
      <c r="DL28">
        <v>370.58756</v>
      </c>
      <c r="DM28">
        <v>15</v>
      </c>
      <c r="DN28">
        <v>1599658062.0999999</v>
      </c>
      <c r="DO28" t="s">
        <v>350</v>
      </c>
      <c r="DP28">
        <v>1599658059.0999999</v>
      </c>
      <c r="DQ28">
        <v>1599658062.0999999</v>
      </c>
      <c r="DR28">
        <v>12</v>
      </c>
      <c r="DS28">
        <v>2.9000000000000001E-2</v>
      </c>
      <c r="DT28">
        <v>-2E-3</v>
      </c>
      <c r="DU28">
        <v>-2.21</v>
      </c>
      <c r="DV28">
        <v>-8.6999999999999994E-2</v>
      </c>
      <c r="DW28">
        <v>400</v>
      </c>
      <c r="DX28">
        <v>16</v>
      </c>
      <c r="DY28">
        <v>0.37</v>
      </c>
      <c r="DZ28">
        <v>0.05</v>
      </c>
      <c r="EA28">
        <v>399.99714634146301</v>
      </c>
      <c r="EB28">
        <v>8.6655052265890403E-2</v>
      </c>
      <c r="EC28">
        <v>3.7822151836482298E-2</v>
      </c>
      <c r="ED28">
        <v>1</v>
      </c>
      <c r="EE28">
        <v>396.74617073170702</v>
      </c>
      <c r="EF28">
        <v>0.453010452961912</v>
      </c>
      <c r="EG28">
        <v>4.5943710224802897E-2</v>
      </c>
      <c r="EH28">
        <v>1</v>
      </c>
      <c r="EI28">
        <v>16.509021951219498</v>
      </c>
      <c r="EJ28">
        <v>3.32216027875075E-2</v>
      </c>
      <c r="EK28">
        <v>3.3271618459041401E-3</v>
      </c>
      <c r="EL28">
        <v>1</v>
      </c>
      <c r="EM28">
        <v>18.849151219512201</v>
      </c>
      <c r="EN28">
        <v>-7.6442508710789503E-2</v>
      </c>
      <c r="EO28">
        <v>7.5796943741467202E-3</v>
      </c>
      <c r="EP28">
        <v>1</v>
      </c>
      <c r="EQ28">
        <v>4</v>
      </c>
      <c r="ER28">
        <v>4</v>
      </c>
      <c r="ES28" t="s">
        <v>300</v>
      </c>
      <c r="ET28">
        <v>100</v>
      </c>
      <c r="EU28">
        <v>100</v>
      </c>
      <c r="EV28">
        <v>-2.21</v>
      </c>
      <c r="EW28">
        <v>-8.6599999999999996E-2</v>
      </c>
      <c r="EX28">
        <v>-2.2102999999999602</v>
      </c>
      <c r="EY28">
        <v>0</v>
      </c>
      <c r="EZ28">
        <v>0</v>
      </c>
      <c r="FA28">
        <v>0</v>
      </c>
      <c r="FB28">
        <v>-8.6615000000005396E-2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0.5</v>
      </c>
      <c r="FK28">
        <v>0.5</v>
      </c>
      <c r="FL28">
        <v>2</v>
      </c>
      <c r="FM28">
        <v>499.625</v>
      </c>
      <c r="FN28">
        <v>525.69000000000005</v>
      </c>
      <c r="FO28">
        <v>21.7606</v>
      </c>
      <c r="FP28">
        <v>24.8949</v>
      </c>
      <c r="FQ28">
        <v>30.0001</v>
      </c>
      <c r="FR28">
        <v>24.857700000000001</v>
      </c>
      <c r="FS28">
        <v>24.842500000000001</v>
      </c>
      <c r="FT28">
        <v>20.232500000000002</v>
      </c>
      <c r="FU28">
        <v>0</v>
      </c>
      <c r="FV28">
        <v>0</v>
      </c>
      <c r="FW28">
        <v>21.76</v>
      </c>
      <c r="FX28">
        <v>400</v>
      </c>
      <c r="FY28">
        <v>0</v>
      </c>
      <c r="FZ28">
        <v>102.322</v>
      </c>
      <c r="GA28">
        <v>102.58199999999999</v>
      </c>
    </row>
    <row r="29" spans="1:183" x14ac:dyDescent="0.35">
      <c r="A29">
        <v>12</v>
      </c>
      <c r="B29">
        <v>1599658168.5999999</v>
      </c>
      <c r="C29">
        <v>2997</v>
      </c>
      <c r="D29" t="s">
        <v>351</v>
      </c>
      <c r="E29" t="s">
        <v>352</v>
      </c>
      <c r="F29">
        <v>1599658168.5999999</v>
      </c>
      <c r="G29">
        <f t="shared" si="0"/>
        <v>1.8436003457234431E-3</v>
      </c>
      <c r="H29">
        <f t="shared" si="1"/>
        <v>-0.71156169661411484</v>
      </c>
      <c r="I29">
        <f t="shared" si="2"/>
        <v>399.97500000000002</v>
      </c>
      <c r="J29">
        <f t="shared" si="3"/>
        <v>399.77392487819657</v>
      </c>
      <c r="K29">
        <f t="shared" si="4"/>
        <v>40.807665362346491</v>
      </c>
      <c r="L29">
        <f t="shared" si="5"/>
        <v>40.8281904786</v>
      </c>
      <c r="M29">
        <f t="shared" si="6"/>
        <v>0.21097378717046647</v>
      </c>
      <c r="N29">
        <f t="shared" si="7"/>
        <v>2.9626734375248112</v>
      </c>
      <c r="O29">
        <f t="shared" si="8"/>
        <v>0.2029686853059792</v>
      </c>
      <c r="P29">
        <f t="shared" si="9"/>
        <v>0.12754934750035918</v>
      </c>
      <c r="Q29">
        <f t="shared" si="10"/>
        <v>1.9963409403257826E-3</v>
      </c>
      <c r="R29">
        <f t="shared" si="11"/>
        <v>23.217795633973644</v>
      </c>
      <c r="S29">
        <f t="shared" si="12"/>
        <v>22.9785</v>
      </c>
      <c r="T29">
        <f t="shared" si="13"/>
        <v>2.8160544861778338</v>
      </c>
      <c r="U29">
        <f t="shared" si="14"/>
        <v>64.972189839625045</v>
      </c>
      <c r="V29">
        <f t="shared" si="15"/>
        <v>1.9103377369832002</v>
      </c>
      <c r="W29">
        <f t="shared" si="16"/>
        <v>2.94023911106984</v>
      </c>
      <c r="X29">
        <f t="shared" si="17"/>
        <v>0.90571674919463363</v>
      </c>
      <c r="Y29">
        <f t="shared" si="18"/>
        <v>-81.30277524640384</v>
      </c>
      <c r="Z29">
        <f t="shared" si="19"/>
        <v>114.1704652800712</v>
      </c>
      <c r="AA29">
        <f t="shared" si="20"/>
        <v>8.015574043529833</v>
      </c>
      <c r="AB29">
        <f t="shared" si="21"/>
        <v>40.88526041813752</v>
      </c>
      <c r="AC29">
        <v>2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54484.304055667097</v>
      </c>
      <c r="AH29" t="s">
        <v>353</v>
      </c>
      <c r="AI29">
        <v>10346.299999999999</v>
      </c>
      <c r="AJ29">
        <v>732.967692307692</v>
      </c>
      <c r="AK29">
        <v>2917.53</v>
      </c>
      <c r="AL29">
        <f t="shared" si="25"/>
        <v>2184.5623076923084</v>
      </c>
      <c r="AM29">
        <f t="shared" si="26"/>
        <v>0.74877115494692714</v>
      </c>
      <c r="AN29">
        <v>-0.71156169661411495</v>
      </c>
      <c r="AO29" t="s">
        <v>354</v>
      </c>
      <c r="AP29" t="s">
        <v>354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-0.71156169661411484</v>
      </c>
      <c r="AW29" t="e">
        <f t="shared" si="30"/>
        <v>#DIV/0!</v>
      </c>
      <c r="AX29" t="e">
        <f t="shared" si="31"/>
        <v>#DIV/0!</v>
      </c>
      <c r="AY29">
        <f t="shared" si="32"/>
        <v>5.2844086275232233E-15</v>
      </c>
      <c r="AZ29" t="e">
        <f t="shared" si="33"/>
        <v>#DIV/0!</v>
      </c>
      <c r="BA29" t="s">
        <v>354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1.3355215320372216</v>
      </c>
      <c r="BH29" t="e">
        <f t="shared" si="39"/>
        <v>#DIV/0!</v>
      </c>
      <c r="BI29" t="e">
        <f t="shared" si="40"/>
        <v>#DIV/0!</v>
      </c>
      <c r="BJ29">
        <v>1590</v>
      </c>
      <c r="BK29">
        <v>300</v>
      </c>
      <c r="BL29">
        <v>300</v>
      </c>
      <c r="BM29">
        <v>300</v>
      </c>
      <c r="BN29">
        <v>10346.299999999999</v>
      </c>
      <c r="BO29">
        <v>2897.82</v>
      </c>
      <c r="BP29">
        <v>-8.5789300000000002E-3</v>
      </c>
      <c r="BQ29">
        <v>-32.19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1599658168.5999999</v>
      </c>
      <c r="BZ29">
        <v>399.97500000000002</v>
      </c>
      <c r="CA29">
        <v>400.00599999999997</v>
      </c>
      <c r="CB29">
        <v>18.714700000000001</v>
      </c>
      <c r="CC29">
        <v>16.543700000000001</v>
      </c>
      <c r="CD29">
        <v>402.20800000000003</v>
      </c>
      <c r="CE29">
        <v>18.800599999999999</v>
      </c>
      <c r="CF29">
        <v>499.98099999999999</v>
      </c>
      <c r="CG29">
        <v>101.977</v>
      </c>
      <c r="CH29">
        <v>9.9856E-2</v>
      </c>
      <c r="CI29">
        <v>23.693300000000001</v>
      </c>
      <c r="CJ29">
        <v>22.9785</v>
      </c>
      <c r="CK29">
        <v>999.9</v>
      </c>
      <c r="CL29">
        <v>0</v>
      </c>
      <c r="CM29">
        <v>0</v>
      </c>
      <c r="CN29">
        <v>9992.5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731.28</v>
      </c>
      <c r="CV29">
        <v>5.0011199999999999E-2</v>
      </c>
      <c r="CW29">
        <v>-8.4499999999999993</v>
      </c>
      <c r="CX29">
        <v>-0.55000000000000004</v>
      </c>
      <c r="CY29">
        <v>35.436999999999998</v>
      </c>
      <c r="CZ29">
        <v>39.75</v>
      </c>
      <c r="DA29">
        <v>37.811999999999998</v>
      </c>
      <c r="DB29">
        <v>39.186999999999998</v>
      </c>
      <c r="DC29">
        <v>37.686999999999998</v>
      </c>
      <c r="DD29">
        <v>0</v>
      </c>
      <c r="DE29">
        <v>0</v>
      </c>
      <c r="DF29">
        <v>0</v>
      </c>
      <c r="DG29">
        <v>76.099999904632597</v>
      </c>
      <c r="DH29">
        <v>0</v>
      </c>
      <c r="DI29">
        <v>732.967692307692</v>
      </c>
      <c r="DJ29">
        <v>-6.7247862768227904</v>
      </c>
      <c r="DK29">
        <v>-8.1548718876008905</v>
      </c>
      <c r="DL29">
        <v>-9.9057692307692307</v>
      </c>
      <c r="DM29">
        <v>15</v>
      </c>
      <c r="DN29">
        <v>1599658143.0999999</v>
      </c>
      <c r="DO29" t="s">
        <v>355</v>
      </c>
      <c r="DP29">
        <v>1599658141.0999999</v>
      </c>
      <c r="DQ29">
        <v>1599658143.0999999</v>
      </c>
      <c r="DR29">
        <v>13</v>
      </c>
      <c r="DS29">
        <v>-2.1999999999999999E-2</v>
      </c>
      <c r="DT29">
        <v>1E-3</v>
      </c>
      <c r="DU29">
        <v>-2.2330000000000001</v>
      </c>
      <c r="DV29">
        <v>-8.5999999999999993E-2</v>
      </c>
      <c r="DW29">
        <v>400</v>
      </c>
      <c r="DX29">
        <v>17</v>
      </c>
      <c r="DY29">
        <v>0.45</v>
      </c>
      <c r="DZ29">
        <v>0.04</v>
      </c>
      <c r="EA29">
        <v>399.98553658536599</v>
      </c>
      <c r="EB29">
        <v>3.4871080139558898E-2</v>
      </c>
      <c r="EC29">
        <v>2.5099895598823699E-2</v>
      </c>
      <c r="ED29">
        <v>1</v>
      </c>
      <c r="EE29">
        <v>399.878731707317</v>
      </c>
      <c r="EF29">
        <v>0.44084320557419898</v>
      </c>
      <c r="EG29">
        <v>4.59374040647339E-2</v>
      </c>
      <c r="EH29">
        <v>1</v>
      </c>
      <c r="EI29">
        <v>16.538770731707299</v>
      </c>
      <c r="EJ29">
        <v>2.5285714285754299E-2</v>
      </c>
      <c r="EK29">
        <v>2.5913781908508899E-3</v>
      </c>
      <c r="EL29">
        <v>1</v>
      </c>
      <c r="EM29">
        <v>18.7086731707317</v>
      </c>
      <c r="EN29">
        <v>0.28090452961672702</v>
      </c>
      <c r="EO29">
        <v>9.2417219450284999E-2</v>
      </c>
      <c r="EP29">
        <v>1</v>
      </c>
      <c r="EQ29">
        <v>4</v>
      </c>
      <c r="ER29">
        <v>4</v>
      </c>
      <c r="ES29" t="s">
        <v>300</v>
      </c>
      <c r="ET29">
        <v>100</v>
      </c>
      <c r="EU29">
        <v>100</v>
      </c>
      <c r="EV29">
        <v>-2.2330000000000001</v>
      </c>
      <c r="EW29">
        <v>-8.5900000000000004E-2</v>
      </c>
      <c r="EX29">
        <v>-2.2326999999999702</v>
      </c>
      <c r="EY29">
        <v>0</v>
      </c>
      <c r="EZ29">
        <v>0</v>
      </c>
      <c r="FA29">
        <v>0</v>
      </c>
      <c r="FB29">
        <v>-8.5860000000000297E-2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0.5</v>
      </c>
      <c r="FK29">
        <v>0.4</v>
      </c>
      <c r="FL29">
        <v>2</v>
      </c>
      <c r="FM29">
        <v>499.25900000000001</v>
      </c>
      <c r="FN29">
        <v>525.09400000000005</v>
      </c>
      <c r="FO29">
        <v>21.759499999999999</v>
      </c>
      <c r="FP29">
        <v>24.909500000000001</v>
      </c>
      <c r="FQ29">
        <v>30</v>
      </c>
      <c r="FR29">
        <v>24.872199999999999</v>
      </c>
      <c r="FS29">
        <v>24.857099999999999</v>
      </c>
      <c r="FT29">
        <v>20.238</v>
      </c>
      <c r="FU29">
        <v>0</v>
      </c>
      <c r="FV29">
        <v>0</v>
      </c>
      <c r="FW29">
        <v>21.76</v>
      </c>
      <c r="FX29">
        <v>400</v>
      </c>
      <c r="FY29">
        <v>0</v>
      </c>
      <c r="FZ29">
        <v>102.31699999999999</v>
      </c>
      <c r="GA29">
        <v>102.574</v>
      </c>
    </row>
    <row r="30" spans="1:183" x14ac:dyDescent="0.35">
      <c r="A30">
        <v>13</v>
      </c>
      <c r="B30">
        <v>1599660060.5</v>
      </c>
      <c r="C30">
        <v>4888.9000000953702</v>
      </c>
      <c r="D30" t="s">
        <v>356</v>
      </c>
      <c r="E30" t="s">
        <v>357</v>
      </c>
      <c r="F30">
        <v>1599660060.5</v>
      </c>
      <c r="G30">
        <f t="shared" si="0"/>
        <v>7.4702949677124726E-4</v>
      </c>
      <c r="H30">
        <f t="shared" si="1"/>
        <v>-0.81601036012622341</v>
      </c>
      <c r="I30">
        <f t="shared" si="2"/>
        <v>400.64699999999999</v>
      </c>
      <c r="J30">
        <f t="shared" si="3"/>
        <v>411.58961381046714</v>
      </c>
      <c r="K30">
        <f t="shared" si="4"/>
        <v>42.017776284385121</v>
      </c>
      <c r="L30">
        <f t="shared" si="5"/>
        <v>40.900682257648192</v>
      </c>
      <c r="M30">
        <f t="shared" si="6"/>
        <v>7.5865388883062532E-2</v>
      </c>
      <c r="N30">
        <f t="shared" si="7"/>
        <v>2.9687901809490951</v>
      </c>
      <c r="O30">
        <f t="shared" si="8"/>
        <v>7.4804592678628823E-2</v>
      </c>
      <c r="P30">
        <f t="shared" si="9"/>
        <v>4.6846943021863909E-2</v>
      </c>
      <c r="Q30">
        <f t="shared" si="10"/>
        <v>1.9963409403257826E-3</v>
      </c>
      <c r="R30">
        <f t="shared" si="11"/>
        <v>23.41219143940916</v>
      </c>
      <c r="S30">
        <f t="shared" si="12"/>
        <v>23.027000000000001</v>
      </c>
      <c r="T30">
        <f t="shared" si="13"/>
        <v>2.8243330087897829</v>
      </c>
      <c r="U30">
        <f t="shared" si="14"/>
        <v>62.508123464375707</v>
      </c>
      <c r="V30">
        <f t="shared" si="15"/>
        <v>1.8280848161203198</v>
      </c>
      <c r="W30">
        <f t="shared" si="16"/>
        <v>2.9245555854227043</v>
      </c>
      <c r="X30">
        <f t="shared" si="17"/>
        <v>0.99624819266946307</v>
      </c>
      <c r="Y30">
        <f t="shared" si="18"/>
        <v>-32.944000807612007</v>
      </c>
      <c r="Z30">
        <f t="shared" si="19"/>
        <v>92.430847875901776</v>
      </c>
      <c r="AA30">
        <f t="shared" si="20"/>
        <v>6.4746047311278927</v>
      </c>
      <c r="AB30">
        <f t="shared" si="21"/>
        <v>65.963448140357997</v>
      </c>
      <c r="AC30">
        <v>2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54682.216552578517</v>
      </c>
      <c r="AH30" t="s">
        <v>358</v>
      </c>
      <c r="AI30">
        <v>10345.1</v>
      </c>
      <c r="AJ30">
        <v>748.58119999999997</v>
      </c>
      <c r="AK30">
        <v>3469.56</v>
      </c>
      <c r="AL30">
        <f t="shared" si="25"/>
        <v>2720.9787999999999</v>
      </c>
      <c r="AM30">
        <f t="shared" si="26"/>
        <v>0.78424318933812931</v>
      </c>
      <c r="AN30">
        <v>-0.81601036012622297</v>
      </c>
      <c r="AO30" t="s">
        <v>354</v>
      </c>
      <c r="AP30" t="s">
        <v>354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-0.81601036012622341</v>
      </c>
      <c r="AW30" t="e">
        <f t="shared" si="30"/>
        <v>#DIV/0!</v>
      </c>
      <c r="AX30" t="e">
        <f t="shared" si="31"/>
        <v>#DIV/0!</v>
      </c>
      <c r="AY30">
        <f t="shared" si="32"/>
        <v>-2.1137634510092893E-14</v>
      </c>
      <c r="AZ30" t="e">
        <f t="shared" si="33"/>
        <v>#DIV/0!</v>
      </c>
      <c r="BA30" t="s">
        <v>354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1.2751146756453964</v>
      </c>
      <c r="BH30" t="e">
        <f t="shared" si="39"/>
        <v>#DIV/0!</v>
      </c>
      <c r="BI30" t="e">
        <f t="shared" si="40"/>
        <v>#DIV/0!</v>
      </c>
      <c r="BJ30">
        <v>1591</v>
      </c>
      <c r="BK30">
        <v>300</v>
      </c>
      <c r="BL30">
        <v>300</v>
      </c>
      <c r="BM30">
        <v>300</v>
      </c>
      <c r="BN30">
        <v>10345.1</v>
      </c>
      <c r="BO30">
        <v>3446.42</v>
      </c>
      <c r="BP30">
        <v>-8.5813899999999995E-3</v>
      </c>
      <c r="BQ30">
        <v>12.74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1599660060.5</v>
      </c>
      <c r="BZ30">
        <v>400.64699999999999</v>
      </c>
      <c r="CA30">
        <v>400.02699999999999</v>
      </c>
      <c r="CB30">
        <v>17.9072</v>
      </c>
      <c r="CC30">
        <v>17.026900000000001</v>
      </c>
      <c r="CD30">
        <v>403.00599999999997</v>
      </c>
      <c r="CE30">
        <v>17.993099999999998</v>
      </c>
      <c r="CF30">
        <v>500.04700000000003</v>
      </c>
      <c r="CG30">
        <v>101.98699999999999</v>
      </c>
      <c r="CH30">
        <v>9.9580600000000005E-2</v>
      </c>
      <c r="CI30">
        <v>23.604500000000002</v>
      </c>
      <c r="CJ30">
        <v>23.027000000000001</v>
      </c>
      <c r="CK30">
        <v>999.9</v>
      </c>
      <c r="CL30">
        <v>0</v>
      </c>
      <c r="CM30">
        <v>0</v>
      </c>
      <c r="CN30">
        <v>10026.200000000001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749.03</v>
      </c>
      <c r="CV30">
        <v>5.0011199999999999E-2</v>
      </c>
      <c r="CW30">
        <v>-11.7</v>
      </c>
      <c r="CX30">
        <v>-1.34</v>
      </c>
      <c r="CY30">
        <v>35.125</v>
      </c>
      <c r="CZ30">
        <v>40.25</v>
      </c>
      <c r="DA30">
        <v>37.875</v>
      </c>
      <c r="DB30">
        <v>39.936999999999998</v>
      </c>
      <c r="DC30">
        <v>37.561999999999998</v>
      </c>
      <c r="DD30">
        <v>0</v>
      </c>
      <c r="DE30">
        <v>0</v>
      </c>
      <c r="DF30">
        <v>0</v>
      </c>
      <c r="DG30">
        <v>1891.39999985695</v>
      </c>
      <c r="DH30">
        <v>0</v>
      </c>
      <c r="DI30">
        <v>748.58119999999997</v>
      </c>
      <c r="DJ30">
        <v>-3.5684615176419499</v>
      </c>
      <c r="DK30">
        <v>-2.5284615839703402</v>
      </c>
      <c r="DL30">
        <v>-11.2324</v>
      </c>
      <c r="DM30">
        <v>15</v>
      </c>
      <c r="DN30">
        <v>1599660078.5</v>
      </c>
      <c r="DO30" t="s">
        <v>359</v>
      </c>
      <c r="DP30">
        <v>1599660078.5</v>
      </c>
      <c r="DQ30">
        <v>1599658143.0999999</v>
      </c>
      <c r="DR30">
        <v>14</v>
      </c>
      <c r="DS30">
        <v>-0.126</v>
      </c>
      <c r="DT30">
        <v>1E-3</v>
      </c>
      <c r="DU30">
        <v>-2.359</v>
      </c>
      <c r="DV30">
        <v>-8.5999999999999993E-2</v>
      </c>
      <c r="DW30">
        <v>400</v>
      </c>
      <c r="DX30">
        <v>17</v>
      </c>
      <c r="DY30">
        <v>0.49</v>
      </c>
      <c r="DZ30">
        <v>0.04</v>
      </c>
      <c r="EA30">
        <v>399.99819512195103</v>
      </c>
      <c r="EB30">
        <v>-9.5226480836113403E-2</v>
      </c>
      <c r="EC30">
        <v>3.4061794284256201E-2</v>
      </c>
      <c r="ED30">
        <v>1</v>
      </c>
      <c r="EE30">
        <v>400.76943902439001</v>
      </c>
      <c r="EF30">
        <v>3.2613240425759301E-3</v>
      </c>
      <c r="EG30">
        <v>9.2737467905903998E-3</v>
      </c>
      <c r="EH30">
        <v>1</v>
      </c>
      <c r="EI30">
        <v>17.025580487804898</v>
      </c>
      <c r="EJ30">
        <v>9.4306620209099606E-3</v>
      </c>
      <c r="EK30">
        <v>9.9148066465694091E-4</v>
      </c>
      <c r="EL30">
        <v>1</v>
      </c>
      <c r="EM30">
        <v>17.905565853658501</v>
      </c>
      <c r="EN30">
        <v>4.5282229964989998E-3</v>
      </c>
      <c r="EO30">
        <v>7.5178154458551295E-4</v>
      </c>
      <c r="EP30">
        <v>1</v>
      </c>
      <c r="EQ30">
        <v>4</v>
      </c>
      <c r="ER30">
        <v>4</v>
      </c>
      <c r="ES30" t="s">
        <v>300</v>
      </c>
      <c r="ET30">
        <v>100</v>
      </c>
      <c r="EU30">
        <v>100</v>
      </c>
      <c r="EV30">
        <v>-2.359</v>
      </c>
      <c r="EW30">
        <v>-8.5900000000000004E-2</v>
      </c>
      <c r="EX30">
        <v>-2.2326999999999702</v>
      </c>
      <c r="EY30">
        <v>0</v>
      </c>
      <c r="EZ30">
        <v>0</v>
      </c>
      <c r="FA30">
        <v>0</v>
      </c>
      <c r="FB30">
        <v>-8.5860000000000297E-2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32</v>
      </c>
      <c r="FK30">
        <v>32</v>
      </c>
      <c r="FL30">
        <v>2</v>
      </c>
      <c r="FM30">
        <v>499.90199999999999</v>
      </c>
      <c r="FN30">
        <v>515.88</v>
      </c>
      <c r="FO30">
        <v>21.759699999999999</v>
      </c>
      <c r="FP30">
        <v>25.3049</v>
      </c>
      <c r="FQ30">
        <v>30.000299999999999</v>
      </c>
      <c r="FR30">
        <v>25.266200000000001</v>
      </c>
      <c r="FS30">
        <v>25.251999999999999</v>
      </c>
      <c r="FT30">
        <v>20.3019</v>
      </c>
      <c r="FU30">
        <v>0</v>
      </c>
      <c r="FV30">
        <v>0</v>
      </c>
      <c r="FW30">
        <v>21.76</v>
      </c>
      <c r="FX30">
        <v>400</v>
      </c>
      <c r="FY30">
        <v>0</v>
      </c>
      <c r="FZ30">
        <v>102.233</v>
      </c>
      <c r="GA30">
        <v>102.485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2020-09-09T09:01:34Z</dcterms:created>
  <dcterms:modified xsi:type="dcterms:W3CDTF">2020-09-21T13:50:36Z</dcterms:modified>
</cp:coreProperties>
</file>